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415" windowHeight="12810" tabRatio="721" activeTab="3"/>
  </bookViews>
  <sheets>
    <sheet name="Расчет дотаций 2024" sheetId="1" r:id="rId1"/>
    <sheet name="Расчет дотаций 2025" sheetId="2" r:id="rId2"/>
    <sheet name="Расчет дотаций 2026" sheetId="3" r:id="rId3"/>
    <sheet name="ИТОГ 2024-2026" sheetId="4" r:id="rId4"/>
  </sheets>
  <definedNames>
    <definedName name="_xlnm.Print_Titles" localSheetId="3">'ИТОГ 2024-2026'!$4:$4</definedName>
    <definedName name="_xlnm.Print_Titles" localSheetId="0">'Расчет дотаций 2024'!$4:$4</definedName>
    <definedName name="_xlnm.Print_Titles" localSheetId="1">'Расчет дотаций 2025'!$4:$4</definedName>
    <definedName name="_xlnm.Print_Titles" localSheetId="2">'Расчет дотаций 2026'!$4:$4</definedName>
    <definedName name="_xlnm.Print_Area" localSheetId="3">'ИТОГ 2024-2026'!$A$1:$L$20</definedName>
    <definedName name="_xlnm.Print_Area" localSheetId="0">'Расчет дотаций 2024'!$A$1:$W$25</definedName>
    <definedName name="_xlnm.Print_Area" localSheetId="1">'Расчет дотаций 2025'!$A$1:$U$25</definedName>
    <definedName name="_xlnm.Print_Area" localSheetId="2">'Расчет дотаций 2026'!$A$1:$U$24</definedName>
  </definedNames>
  <calcPr fullCalcOnLoad="1"/>
</workbook>
</file>

<file path=xl/sharedStrings.xml><?xml version="1.0" encoding="utf-8"?>
<sst xmlns="http://schemas.openxmlformats.org/spreadsheetml/2006/main" count="338" uniqueCount="87">
  <si>
    <t xml:space="preserve"> 20. 1</t>
  </si>
  <si>
    <t xml:space="preserve"> 20. 2</t>
  </si>
  <si>
    <t xml:space="preserve"> 20. 3</t>
  </si>
  <si>
    <t xml:space="preserve"> 20. 4</t>
  </si>
  <si>
    <t xml:space="preserve"> 20. 5</t>
  </si>
  <si>
    <t xml:space="preserve"> 20. 6</t>
  </si>
  <si>
    <t xml:space="preserve"> 20. 7</t>
  </si>
  <si>
    <t xml:space="preserve"> 20. 8</t>
  </si>
  <si>
    <t xml:space="preserve"> 20. 9</t>
  </si>
  <si>
    <t xml:space="preserve"> 20. 10</t>
  </si>
  <si>
    <t xml:space="preserve"> 20. 11</t>
  </si>
  <si>
    <t xml:space="preserve"> 20. 12</t>
  </si>
  <si>
    <t xml:space="preserve"> 20. 13</t>
  </si>
  <si>
    <t xml:space="preserve"> 20. 14</t>
  </si>
  <si>
    <t xml:space="preserve"> 20. 15</t>
  </si>
  <si>
    <t>город Рыльск</t>
  </si>
  <si>
    <t>+</t>
  </si>
  <si>
    <t>-</t>
  </si>
  <si>
    <t xml:space="preserve">Михайловский </t>
  </si>
  <si>
    <t xml:space="preserve">Студенокский </t>
  </si>
  <si>
    <t>Рыльский</t>
  </si>
  <si>
    <t xml:space="preserve">Березниковский </t>
  </si>
  <si>
    <t xml:space="preserve">Дуровский </t>
  </si>
  <si>
    <t xml:space="preserve">Ивановский </t>
  </si>
  <si>
    <t xml:space="preserve">Козинский   </t>
  </si>
  <si>
    <t xml:space="preserve">Крупецкий </t>
  </si>
  <si>
    <t xml:space="preserve">Малогнеушевский </t>
  </si>
  <si>
    <t xml:space="preserve">Некрасовский </t>
  </si>
  <si>
    <t xml:space="preserve">Нехаевский </t>
  </si>
  <si>
    <t xml:space="preserve">Никольниковский </t>
  </si>
  <si>
    <t xml:space="preserve">Октябрьский </t>
  </si>
  <si>
    <t xml:space="preserve">Пригородненский </t>
  </si>
  <si>
    <t xml:space="preserve">Щекинский </t>
  </si>
  <si>
    <t>городской</t>
  </si>
  <si>
    <t>сельский</t>
  </si>
  <si>
    <t>Отклонение                (+, -)</t>
  </si>
  <si>
    <t>Тип м.о</t>
  </si>
  <si>
    <t>Убыло (-), Прибыло (+)     чел.</t>
  </si>
  <si>
    <t>Численность населения на 01.01.2016    чел.</t>
  </si>
  <si>
    <t>Численность населения на 01.01.2015      чел.</t>
  </si>
  <si>
    <t>№                           п/п</t>
  </si>
  <si>
    <t>Расчетная дотация (руб.)</t>
  </si>
  <si>
    <t>Расчетная распределенная дотация (руб.)</t>
  </si>
  <si>
    <t>Численность населения на 01.01.2017    чел.</t>
  </si>
  <si>
    <t>1</t>
  </si>
  <si>
    <t>2</t>
  </si>
  <si>
    <t>3</t>
  </si>
  <si>
    <t>4</t>
  </si>
  <si>
    <t>6</t>
  </si>
  <si>
    <t>5</t>
  </si>
  <si>
    <t>7</t>
  </si>
  <si>
    <t>8</t>
  </si>
  <si>
    <t>9</t>
  </si>
  <si>
    <t>10</t>
  </si>
  <si>
    <t>11</t>
  </si>
  <si>
    <t>12</t>
  </si>
  <si>
    <t>(5) = *Квфв х (4)</t>
  </si>
  <si>
    <t>определена ЗКО</t>
  </si>
  <si>
    <t>(7) = (5)всего : (5)посел х (6)</t>
  </si>
  <si>
    <t>** Принято в районном бюджете на текущий финансовый год и на плановый период</t>
  </si>
  <si>
    <t>Сумма ФФП для распределения (руб.)</t>
  </si>
  <si>
    <t>Численность населения на 01.01.2019    чел.</t>
  </si>
  <si>
    <t>Численность населения на 01.01.2018  чел.</t>
  </si>
  <si>
    <t>Численность населения на 01.01.2018   чел.</t>
  </si>
  <si>
    <t>Наименование муниципального образования</t>
  </si>
  <si>
    <t>Численность населения на 01.01.2020    чел.</t>
  </si>
  <si>
    <t>Численность населения на 01.01.2021    чел.</t>
  </si>
  <si>
    <t>Убыло (-), Прибыло (+)            чел.</t>
  </si>
  <si>
    <t>крите-рий</t>
  </si>
  <si>
    <t>Расчет дотации на выравнивание бюджетной обеспеченности поселений Рыльского района Курской области на 2024 год</t>
  </si>
  <si>
    <t>на 2024 год</t>
  </si>
  <si>
    <t>Итоговый размер дотации на выравнивание на 2024 год</t>
  </si>
  <si>
    <t>* Квфв - критерий выравнивания финансовых возможностей городского и сельских поселений по осуществлению органами местного самоуправления указанных муниципальных образований полномочий по решению вопросов местного значения на 2024 год в размере 184 рубля на 1 жителя городского поселения и 280 рублей на 1 жителя сельского поселения</t>
  </si>
  <si>
    <t>Разница      уменьшение   (-); увеличение   (+)</t>
  </si>
  <si>
    <t>Численность населения на 01.01.2022    чел.</t>
  </si>
  <si>
    <t>Итоговый размер дотации на выравнивание на 2025 год</t>
  </si>
  <si>
    <t>Расчет дотации на выравнивание бюджетной обеспеченности поселений Рыльского района Курской области на 2023-2025 года</t>
  </si>
  <si>
    <t>Численность населения на 01.01.2023    чел.</t>
  </si>
  <si>
    <t>** В соответствии с абзацем вторым пункта 2 статьи 137 Бюджетного кодекса Российской Федерации для расчета используются суммы по дотации на выравнивание городских и сельских поселений Рыльского района Курской области, утвержденные решением Представительного Собрания Рыльского района Курской области от 22.12.2022 № 286 «О бюджете Рыльского района Курской области на 2023 год и на плановый период 2024 и 2025 годов» на 2024 год</t>
  </si>
  <si>
    <t>Дотация на выравнивание на 2023 год</t>
  </si>
  <si>
    <t>Расчет дотации на выравнивание бюджетной обеспеченности поселений Рыльского района Курской области на 2025 год</t>
  </si>
  <si>
    <t>на 2025 год</t>
  </si>
  <si>
    <t>* Квфв - критерий выравнивания финансовых возможностей городского и сельских поселений по осуществлению органами местного самоуправления указанных муниципальных образований полномочий по решению вопросов местного значения на 2025 год в размере 184 рубля на 1 жителя городского поселения и 280 рублей на 1 жителя сельского поселения</t>
  </si>
  <si>
    <t>** В соответствии с абзацем вторым пункта 2 статьи 137 Бюджетного кодекса Российской Федерации для расчета используются суммы по дотации на выравнивание городских и сельских поселений Рыльского района Курской области, утвержденные решением Представительного Собрания Рыльского района Курской области от 22.12.2022 № 286 «О бюджете Рыльского района Курской области на 2023 год и на плановый период 2024 и 2025 годов» на 2025 год</t>
  </si>
  <si>
    <t>Расчет дотации на выравнивание бюджетной обеспеченности поселений Рыльского района Курской области на 2026 год</t>
  </si>
  <si>
    <t>Итоговый размер дотации на выравнивание на 2026 год</t>
  </si>
  <si>
    <t>на 2026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</si>
</sst>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р_._-;\-* #,##0.00\ _р_._-;_-* &quot;-&quot;??\ _р_._-;_-@_-"/>
    <numFmt numFmtId="173" formatCode="_-* #,##0.000\ _р_._-;\-* #,##0.000\ _р_._-;_-* &quot;-&quot;??\ _р_._-;_-@_-"/>
    <numFmt numFmtId="174" formatCode="0.000"/>
    <numFmt numFmtId="175" formatCode="#,##0.0"/>
    <numFmt numFmtId="176" formatCode="#,##0.000"/>
    <numFmt numFmtId="177" formatCode="0.0"/>
    <numFmt numFmtId="178" formatCode="0.0000000000"/>
    <numFmt numFmtId="179" formatCode="0.00000000000"/>
    <numFmt numFmtId="180" formatCode="0.000000000000"/>
    <numFmt numFmtId="181" formatCode="0.0000000000000"/>
    <numFmt numFmtId="182" formatCode="_-* #,##0.0&quot;р.&quot;_-;\-* #,##0.0&quot;р.&quot;_-;_-* &quot;-&quot;??&quot;р.&quot;_-;_-@_-"/>
    <numFmt numFmtId="183" formatCode="_-* #,##0&quot;р.&quot;_-;\-* #,##0&quot;р.&quot;_-;_-* &quot;-&quot;??&quot;р.&quot;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49" fontId="3" fillId="0" borderId="10" xfId="54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49" fontId="5" fillId="33" borderId="11" xfId="54" applyNumberFormat="1" applyFont="1" applyFill="1" applyBorder="1" applyAlignment="1">
      <alignment horizontal="center"/>
      <protection/>
    </xf>
    <xf numFmtId="175" fontId="3" fillId="34" borderId="12" xfId="54" applyNumberFormat="1" applyFont="1" applyFill="1" applyBorder="1" applyAlignment="1">
      <alignment horizontal="center" vertical="center"/>
      <protection/>
    </xf>
    <xf numFmtId="175" fontId="3" fillId="34" borderId="12" xfId="54" applyNumberFormat="1" applyFont="1" applyFill="1" applyBorder="1" applyAlignment="1">
      <alignment horizontal="left" vertical="center"/>
      <protection/>
    </xf>
    <xf numFmtId="175" fontId="7" fillId="33" borderId="13" xfId="0" applyNumberFormat="1" applyFont="1" applyFill="1" applyBorder="1" applyAlignment="1">
      <alignment horizontal="left"/>
    </xf>
    <xf numFmtId="3" fontId="7" fillId="35" borderId="14" xfId="0" applyNumberFormat="1" applyFont="1" applyFill="1" applyBorder="1" applyAlignment="1">
      <alignment horizontal="right"/>
    </xf>
    <xf numFmtId="3" fontId="5" fillId="36" borderId="13" xfId="54" applyNumberFormat="1" applyFont="1" applyFill="1" applyBorder="1" applyAlignment="1">
      <alignment horizontal="right"/>
      <protection/>
    </xf>
    <xf numFmtId="3" fontId="3" fillId="0" borderId="14" xfId="54" applyNumberFormat="1" applyFont="1" applyFill="1" applyBorder="1" applyAlignment="1">
      <alignment horizontal="right"/>
      <protection/>
    </xf>
    <xf numFmtId="3" fontId="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vertical="center"/>
    </xf>
    <xf numFmtId="3" fontId="3" fillId="2" borderId="14" xfId="54" applyNumberFormat="1" applyFont="1" applyFill="1" applyBorder="1" applyAlignment="1">
      <alignment horizontal="right"/>
      <protection/>
    </xf>
    <xf numFmtId="3" fontId="9" fillId="37" borderId="14" xfId="0" applyNumberFormat="1" applyFont="1" applyFill="1" applyBorder="1" applyAlignment="1">
      <alignment horizontal="right"/>
    </xf>
    <xf numFmtId="3" fontId="3" fillId="37" borderId="14" xfId="54" applyNumberFormat="1" applyFont="1" applyFill="1" applyBorder="1" applyAlignment="1">
      <alignment horizontal="right"/>
      <protection/>
    </xf>
    <xf numFmtId="3" fontId="3" fillId="34" borderId="12" xfId="54" applyNumberFormat="1" applyFont="1" applyFill="1" applyBorder="1" applyAlignment="1">
      <alignment horizontal="right" vertical="center"/>
      <protection/>
    </xf>
    <xf numFmtId="3" fontId="5" fillId="35" borderId="14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" fontId="5" fillId="35" borderId="13" xfId="0" applyNumberFormat="1" applyFont="1" applyFill="1" applyBorder="1" applyAlignment="1">
      <alignment horizontal="right"/>
    </xf>
    <xf numFmtId="175" fontId="3" fillId="34" borderId="13" xfId="54" applyNumberFormat="1" applyFont="1" applyFill="1" applyBorder="1" applyAlignment="1">
      <alignment horizontal="left" vertical="center"/>
      <protection/>
    </xf>
    <xf numFmtId="175" fontId="3" fillId="34" borderId="13" xfId="54" applyNumberFormat="1" applyFont="1" applyFill="1" applyBorder="1" applyAlignment="1">
      <alignment horizontal="center" vertical="center"/>
      <protection/>
    </xf>
    <xf numFmtId="3" fontId="3" fillId="37" borderId="13" xfId="54" applyNumberFormat="1" applyFont="1" applyFill="1" applyBorder="1" applyAlignment="1">
      <alignment horizontal="right"/>
      <protection/>
    </xf>
    <xf numFmtId="3" fontId="3" fillId="34" borderId="13" xfId="54" applyNumberFormat="1" applyFont="1" applyFill="1" applyBorder="1" applyAlignment="1">
      <alignment horizontal="right" vertical="center"/>
      <protection/>
    </xf>
    <xf numFmtId="3" fontId="3" fillId="0" borderId="13" xfId="54" applyNumberFormat="1" applyFont="1" applyFill="1" applyBorder="1" applyAlignment="1">
      <alignment horizontal="right"/>
      <protection/>
    </xf>
    <xf numFmtId="3" fontId="4" fillId="0" borderId="0" xfId="0" applyNumberFormat="1" applyFont="1" applyAlignment="1">
      <alignment wrapText="1"/>
    </xf>
    <xf numFmtId="3" fontId="7" fillId="35" borderId="14" xfId="0" applyNumberFormat="1" applyFont="1" applyFill="1" applyBorder="1" applyAlignment="1">
      <alignment horizontal="center"/>
    </xf>
    <xf numFmtId="3" fontId="3" fillId="34" borderId="15" xfId="54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3" fontId="3" fillId="0" borderId="13" xfId="54" applyNumberFormat="1" applyFont="1" applyFill="1" applyBorder="1" applyAlignment="1">
      <alignment vertical="top" wrapText="1"/>
      <protection/>
    </xf>
    <xf numFmtId="3" fontId="3" fillId="0" borderId="13" xfId="0" applyNumberFormat="1" applyFont="1" applyFill="1" applyBorder="1" applyAlignment="1">
      <alignment horizontal="right" vertical="center"/>
    </xf>
    <xf numFmtId="0" fontId="6" fillId="38" borderId="13" xfId="0" applyFont="1" applyFill="1" applyBorder="1" applyAlignment="1">
      <alignment horizontal="center" vertical="center" wrapText="1"/>
    </xf>
    <xf numFmtId="173" fontId="6" fillId="38" borderId="13" xfId="64" applyNumberFormat="1" applyFont="1" applyFill="1" applyBorder="1" applyAlignment="1">
      <alignment horizontal="center" vertical="center" wrapText="1"/>
    </xf>
    <xf numFmtId="49" fontId="12" fillId="38" borderId="13" xfId="54" applyNumberFormat="1" applyFont="1" applyFill="1" applyBorder="1" applyAlignment="1">
      <alignment horizontal="center" vertical="center" wrapText="1"/>
      <protection/>
    </xf>
    <xf numFmtId="3" fontId="5" fillId="38" borderId="13" xfId="0" applyNumberFormat="1" applyFont="1" applyFill="1" applyBorder="1" applyAlignment="1">
      <alignment horizontal="right"/>
    </xf>
    <xf numFmtId="0" fontId="6" fillId="38" borderId="16" xfId="0" applyFont="1" applyFill="1" applyBorder="1" applyAlignment="1">
      <alignment horizontal="center" vertical="center" wrapText="1"/>
    </xf>
    <xf numFmtId="173" fontId="6" fillId="38" borderId="16" xfId="64" applyNumberFormat="1" applyFont="1" applyFill="1" applyBorder="1" applyAlignment="1">
      <alignment horizontal="center" vertical="center" wrapText="1"/>
    </xf>
    <xf numFmtId="3" fontId="5" fillId="38" borderId="12" xfId="0" applyNumberFormat="1" applyFont="1" applyFill="1" applyBorder="1" applyAlignment="1">
      <alignment horizontal="right"/>
    </xf>
    <xf numFmtId="0" fontId="4" fillId="0" borderId="13" xfId="54" applyFont="1" applyFill="1" applyBorder="1" applyAlignment="1">
      <alignment horizontal="center" vertical="center" wrapText="1"/>
      <protection/>
    </xf>
    <xf numFmtId="175" fontId="3" fillId="0" borderId="13" xfId="54" applyNumberFormat="1" applyFont="1" applyFill="1" applyBorder="1" applyAlignment="1">
      <alignment horizontal="center" vertical="center"/>
      <protection/>
    </xf>
    <xf numFmtId="183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5" fillId="33" borderId="13" xfId="54" applyNumberFormat="1" applyFont="1" applyFill="1" applyBorder="1" applyAlignment="1">
      <alignment horizontal="center" vertical="center"/>
      <protection/>
    </xf>
    <xf numFmtId="175" fontId="7" fillId="33" borderId="13" xfId="0" applyNumberFormat="1" applyFont="1" applyFill="1" applyBorder="1" applyAlignment="1">
      <alignment horizontal="left" vertical="center"/>
    </xf>
    <xf numFmtId="3" fontId="7" fillId="35" borderId="14" xfId="0" applyNumberFormat="1" applyFont="1" applyFill="1" applyBorder="1" applyAlignment="1">
      <alignment horizontal="center" vertical="center"/>
    </xf>
    <xf numFmtId="3" fontId="5" fillId="35" borderId="13" xfId="0" applyNumberFormat="1" applyFont="1" applyFill="1" applyBorder="1" applyAlignment="1">
      <alignment horizontal="right" vertical="center"/>
    </xf>
    <xf numFmtId="3" fontId="5" fillId="36" borderId="13" xfId="54" applyNumberFormat="1" applyFont="1" applyFill="1" applyBorder="1" applyAlignment="1">
      <alignment horizontal="right" vertical="center"/>
      <protection/>
    </xf>
    <xf numFmtId="3" fontId="5" fillId="33" borderId="1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49" fontId="3" fillId="0" borderId="13" xfId="54" applyNumberFormat="1" applyFont="1" applyFill="1" applyBorder="1" applyAlignment="1">
      <alignment horizontal="center" vertical="center"/>
      <protection/>
    </xf>
    <xf numFmtId="3" fontId="3" fillId="0" borderId="13" xfId="54" applyNumberFormat="1" applyFont="1" applyFill="1" applyBorder="1" applyAlignment="1">
      <alignment horizontal="right" vertical="center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5" fillId="38" borderId="13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38" borderId="17" xfId="54" applyFont="1" applyFill="1" applyBorder="1" applyAlignment="1">
      <alignment horizontal="center" vertical="center" wrapText="1"/>
      <protection/>
    </xf>
    <xf numFmtId="0" fontId="6" fillId="38" borderId="16" xfId="54" applyFont="1" applyFill="1" applyBorder="1" applyAlignment="1">
      <alignment horizontal="center" vertical="center" wrapText="1"/>
      <protection/>
    </xf>
    <xf numFmtId="0" fontId="13" fillId="38" borderId="16" xfId="54" applyFont="1" applyFill="1" applyBorder="1" applyAlignment="1">
      <alignment horizontal="center" vertical="center" wrapText="1"/>
      <protection/>
    </xf>
    <xf numFmtId="0" fontId="4" fillId="38" borderId="13" xfId="0" applyFont="1" applyFill="1" applyBorder="1" applyAlignment="1">
      <alignment horizontal="center" vertical="center"/>
    </xf>
    <xf numFmtId="3" fontId="9" fillId="39" borderId="14" xfId="0" applyNumberFormat="1" applyFont="1" applyFill="1" applyBorder="1" applyAlignment="1">
      <alignment horizontal="right"/>
    </xf>
    <xf numFmtId="3" fontId="3" fillId="39" borderId="14" xfId="54" applyNumberFormat="1" applyFont="1" applyFill="1" applyBorder="1" applyAlignment="1">
      <alignment horizontal="right"/>
      <protection/>
    </xf>
    <xf numFmtId="3" fontId="3" fillId="39" borderId="13" xfId="54" applyNumberFormat="1" applyFont="1" applyFill="1" applyBorder="1" applyAlignment="1">
      <alignment horizontal="right"/>
      <protection/>
    </xf>
    <xf numFmtId="3" fontId="7" fillId="39" borderId="13" xfId="0" applyNumberFormat="1" applyFont="1" applyFill="1" applyBorder="1" applyAlignment="1">
      <alignment horizontal="right" vertical="center"/>
    </xf>
    <xf numFmtId="3" fontId="7" fillId="39" borderId="14" xfId="0" applyNumberFormat="1" applyFont="1" applyFill="1" applyBorder="1" applyAlignment="1">
      <alignment horizontal="right" vertical="center"/>
    </xf>
    <xf numFmtId="3" fontId="3" fillId="39" borderId="13" xfId="54" applyNumberFormat="1" applyFont="1" applyFill="1" applyBorder="1" applyAlignment="1">
      <alignment horizontal="right" vertical="center"/>
      <protection/>
    </xf>
    <xf numFmtId="3" fontId="3" fillId="39" borderId="14" xfId="54" applyNumberFormat="1" applyFont="1" applyFill="1" applyBorder="1" applyAlignment="1">
      <alignment horizontal="right" vertical="center"/>
      <protection/>
    </xf>
    <xf numFmtId="175" fontId="7" fillId="33" borderId="13" xfId="0" applyNumberFormat="1" applyFont="1" applyFill="1" applyBorder="1" applyAlignment="1">
      <alignment horizontal="center" vertical="center"/>
    </xf>
    <xf numFmtId="49" fontId="3" fillId="38" borderId="10" xfId="54" applyNumberFormat="1" applyFont="1" applyFill="1" applyBorder="1" applyAlignment="1">
      <alignment horizontal="center"/>
      <protection/>
    </xf>
    <xf numFmtId="175" fontId="3" fillId="38" borderId="12" xfId="54" applyNumberFormat="1" applyFont="1" applyFill="1" applyBorder="1" applyAlignment="1">
      <alignment horizontal="left" vertical="center"/>
      <protection/>
    </xf>
    <xf numFmtId="175" fontId="3" fillId="38" borderId="12" xfId="54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Alignment="1">
      <alignment/>
    </xf>
    <xf numFmtId="49" fontId="11" fillId="0" borderId="18" xfId="54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6" fillId="38" borderId="17" xfId="54" applyFont="1" applyFill="1" applyBorder="1" applyAlignment="1">
      <alignment horizontal="center" vertical="center" wrapText="1"/>
      <protection/>
    </xf>
    <xf numFmtId="0" fontId="6" fillId="38" borderId="19" xfId="54" applyFont="1" applyFill="1" applyBorder="1" applyAlignment="1">
      <alignment horizontal="center" vertical="center" wrapText="1"/>
      <protection/>
    </xf>
    <xf numFmtId="0" fontId="6" fillId="38" borderId="16" xfId="54" applyFont="1" applyFill="1" applyBorder="1" applyAlignment="1">
      <alignment horizontal="center" vertical="center" wrapText="1"/>
      <protection/>
    </xf>
    <xf numFmtId="0" fontId="6" fillId="38" borderId="12" xfId="54" applyFont="1" applyFill="1" applyBorder="1" applyAlignment="1">
      <alignment horizontal="center" vertical="center" wrapText="1"/>
      <protection/>
    </xf>
    <xf numFmtId="0" fontId="6" fillId="38" borderId="16" xfId="0" applyFont="1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38" borderId="16" xfId="54" applyFont="1" applyFill="1" applyBorder="1" applyAlignment="1">
      <alignment horizontal="center" vertical="center" wrapText="1"/>
      <protection/>
    </xf>
    <xf numFmtId="0" fontId="13" fillId="38" borderId="12" xfId="54" applyFont="1" applyFill="1" applyBorder="1" applyAlignment="1">
      <alignment horizontal="center" vertical="center" wrapText="1"/>
      <protection/>
    </xf>
    <xf numFmtId="49" fontId="6" fillId="38" borderId="16" xfId="64" applyNumberFormat="1" applyFont="1" applyFill="1" applyBorder="1" applyAlignment="1">
      <alignment horizontal="center" vertical="center" wrapText="1"/>
    </xf>
    <xf numFmtId="49" fontId="6" fillId="38" borderId="12" xfId="64" applyNumberFormat="1" applyFont="1" applyFill="1" applyBorder="1" applyAlignment="1">
      <alignment horizontal="center" vertical="center" wrapText="1"/>
    </xf>
    <xf numFmtId="173" fontId="6" fillId="38" borderId="16" xfId="64" applyNumberFormat="1" applyFont="1" applyFill="1" applyBorder="1" applyAlignment="1">
      <alignment horizontal="center" vertical="center" wrapText="1"/>
    </xf>
    <xf numFmtId="173" fontId="6" fillId="38" borderId="12" xfId="64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Лист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27"/>
  <sheetViews>
    <sheetView showZeros="0" zoomScale="90" zoomScaleNormal="90" zoomScaleSheetLayoutView="90" zoomScalePageLayoutView="0" workbookViewId="0" topLeftCell="A1">
      <selection activeCell="U8" sqref="U8:U22"/>
    </sheetView>
  </sheetViews>
  <sheetFormatPr defaultColWidth="9.00390625" defaultRowHeight="12.75"/>
  <cols>
    <col min="1" max="1" width="8.00390625" style="3" customWidth="1"/>
    <col min="2" max="2" width="18.25390625" style="3" customWidth="1"/>
    <col min="3" max="3" width="12.25390625" style="3" customWidth="1"/>
    <col min="4" max="4" width="10.125" style="3" customWidth="1"/>
    <col min="5" max="11" width="9.875" style="1" customWidth="1"/>
    <col min="12" max="12" width="12.25390625" style="1" customWidth="1"/>
    <col min="13" max="13" width="12.375" style="1" customWidth="1"/>
    <col min="14" max="14" width="12.75390625" style="1" customWidth="1"/>
    <col min="15" max="15" width="12.25390625" style="1" customWidth="1"/>
    <col min="16" max="16" width="13.875" style="1" customWidth="1"/>
    <col min="17" max="17" width="12.00390625" style="1" customWidth="1"/>
    <col min="18" max="18" width="12.125" style="1" customWidth="1"/>
    <col min="19" max="19" width="11.75390625" style="1" customWidth="1"/>
    <col min="20" max="20" width="11.25390625" style="1" customWidth="1"/>
    <col min="21" max="22" width="13.625" style="1" customWidth="1"/>
    <col min="23" max="23" width="12.375" style="1" customWidth="1"/>
    <col min="24" max="24" width="16.375" style="1" customWidth="1"/>
    <col min="25" max="16384" width="9.125" style="1" customWidth="1"/>
  </cols>
  <sheetData>
    <row r="1" spans="1:21" ht="25.5" customHeight="1">
      <c r="A1" s="43" t="s">
        <v>68</v>
      </c>
      <c r="B1" s="44" t="s">
        <v>34</v>
      </c>
      <c r="C1" s="45">
        <v>280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5.5" customHeight="1">
      <c r="A2" s="43" t="s">
        <v>68</v>
      </c>
      <c r="B2" s="44" t="s">
        <v>33</v>
      </c>
      <c r="C2" s="45">
        <v>184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49.5" customHeight="1">
      <c r="A3" s="76" t="s">
        <v>69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3" s="13" customFormat="1" ht="107.25" customHeight="1">
      <c r="A4" s="78" t="s">
        <v>40</v>
      </c>
      <c r="B4" s="80" t="s">
        <v>64</v>
      </c>
      <c r="C4" s="80" t="s">
        <v>36</v>
      </c>
      <c r="D4" s="82" t="s">
        <v>39</v>
      </c>
      <c r="E4" s="82" t="s">
        <v>38</v>
      </c>
      <c r="F4" s="82" t="s">
        <v>43</v>
      </c>
      <c r="G4" s="82" t="s">
        <v>63</v>
      </c>
      <c r="H4" s="82" t="s">
        <v>61</v>
      </c>
      <c r="I4" s="82" t="s">
        <v>65</v>
      </c>
      <c r="J4" s="82" t="s">
        <v>66</v>
      </c>
      <c r="K4" s="82" t="s">
        <v>74</v>
      </c>
      <c r="L4" s="82" t="s">
        <v>77</v>
      </c>
      <c r="M4" s="86" t="s">
        <v>37</v>
      </c>
      <c r="N4" s="40" t="s">
        <v>41</v>
      </c>
      <c r="O4" s="40" t="s">
        <v>60</v>
      </c>
      <c r="P4" s="41" t="s">
        <v>42</v>
      </c>
      <c r="Q4" s="41" t="s">
        <v>59</v>
      </c>
      <c r="R4" s="90" t="s">
        <v>35</v>
      </c>
      <c r="S4" s="88" t="s">
        <v>17</v>
      </c>
      <c r="T4" s="88" t="s">
        <v>16</v>
      </c>
      <c r="U4" s="82" t="s">
        <v>71</v>
      </c>
      <c r="V4" s="82" t="s">
        <v>79</v>
      </c>
      <c r="W4" s="84" t="s">
        <v>73</v>
      </c>
    </row>
    <row r="5" spans="1:23" s="13" customFormat="1" ht="36.75" customHeight="1">
      <c r="A5" s="79"/>
      <c r="B5" s="81"/>
      <c r="C5" s="81"/>
      <c r="D5" s="83"/>
      <c r="E5" s="83"/>
      <c r="F5" s="83"/>
      <c r="G5" s="83"/>
      <c r="H5" s="83"/>
      <c r="I5" s="83"/>
      <c r="J5" s="83"/>
      <c r="K5" s="83"/>
      <c r="L5" s="83"/>
      <c r="M5" s="87"/>
      <c r="N5" s="36" t="s">
        <v>56</v>
      </c>
      <c r="O5" s="36" t="s">
        <v>57</v>
      </c>
      <c r="P5" s="37" t="s">
        <v>58</v>
      </c>
      <c r="Q5" s="37" t="s">
        <v>70</v>
      </c>
      <c r="R5" s="91"/>
      <c r="S5" s="89"/>
      <c r="T5" s="89"/>
      <c r="U5" s="83"/>
      <c r="V5" s="83"/>
      <c r="W5" s="85"/>
    </row>
    <row r="6" spans="1:23" s="22" customFormat="1" ht="12.75">
      <c r="A6" s="38" t="s">
        <v>44</v>
      </c>
      <c r="B6" s="38" t="s">
        <v>45</v>
      </c>
      <c r="C6" s="38" t="s">
        <v>46</v>
      </c>
      <c r="D6" s="38"/>
      <c r="E6" s="38"/>
      <c r="F6" s="38"/>
      <c r="G6" s="38"/>
      <c r="H6" s="38"/>
      <c r="I6" s="38"/>
      <c r="J6" s="38"/>
      <c r="K6" s="38"/>
      <c r="L6" s="38" t="s">
        <v>47</v>
      </c>
      <c r="M6" s="38" t="s">
        <v>49</v>
      </c>
      <c r="N6" s="38" t="s">
        <v>49</v>
      </c>
      <c r="O6" s="38" t="s">
        <v>48</v>
      </c>
      <c r="P6" s="38" t="s">
        <v>50</v>
      </c>
      <c r="Q6" s="38" t="s">
        <v>51</v>
      </c>
      <c r="R6" s="38" t="s">
        <v>52</v>
      </c>
      <c r="S6" s="38" t="s">
        <v>53</v>
      </c>
      <c r="T6" s="38" t="s">
        <v>54</v>
      </c>
      <c r="U6" s="38" t="s">
        <v>55</v>
      </c>
      <c r="V6" s="63"/>
      <c r="W6" s="63"/>
    </row>
    <row r="7" spans="1:24" s="4" customFormat="1" ht="18" customHeight="1">
      <c r="A7" s="5">
        <v>20</v>
      </c>
      <c r="B7" s="8" t="s">
        <v>20</v>
      </c>
      <c r="C7" s="8"/>
      <c r="D7" s="64">
        <f aca="true" t="shared" si="0" ref="D7:N7">SUM(D8:D22)</f>
        <v>31975</v>
      </c>
      <c r="E7" s="64">
        <f t="shared" si="0"/>
        <v>31693</v>
      </c>
      <c r="F7" s="64">
        <f t="shared" si="0"/>
        <v>31609</v>
      </c>
      <c r="G7" s="64">
        <f t="shared" si="0"/>
        <v>31184</v>
      </c>
      <c r="H7" s="64">
        <v>30751</v>
      </c>
      <c r="I7" s="64">
        <v>30578</v>
      </c>
      <c r="J7" s="64">
        <v>30350</v>
      </c>
      <c r="K7" s="64">
        <v>29989</v>
      </c>
      <c r="L7" s="9">
        <f t="shared" si="0"/>
        <v>29448</v>
      </c>
      <c r="M7" s="30">
        <f t="shared" si="0"/>
        <v>-541</v>
      </c>
      <c r="N7" s="18">
        <f t="shared" si="0"/>
        <v>6800736</v>
      </c>
      <c r="O7" s="10">
        <v>19000621</v>
      </c>
      <c r="P7" s="19">
        <f aca="true" t="shared" si="1" ref="P7:W7">SUM(P8:P22)</f>
        <v>19000621</v>
      </c>
      <c r="Q7" s="19">
        <f t="shared" si="1"/>
        <v>16759599</v>
      </c>
      <c r="R7" s="19">
        <f t="shared" si="1"/>
        <v>-2241022</v>
      </c>
      <c r="S7" s="19">
        <f t="shared" si="1"/>
        <v>-2241022</v>
      </c>
      <c r="T7" s="19">
        <f t="shared" si="1"/>
        <v>0</v>
      </c>
      <c r="U7" s="19">
        <f t="shared" si="1"/>
        <v>19000621</v>
      </c>
      <c r="V7" s="19">
        <f t="shared" si="1"/>
        <v>16759599</v>
      </c>
      <c r="W7" s="19">
        <f t="shared" si="1"/>
        <v>2241022</v>
      </c>
      <c r="X7" s="29"/>
    </row>
    <row r="8" spans="1:23" s="4" customFormat="1" ht="14.25" customHeight="1">
      <c r="A8" s="2" t="s">
        <v>0</v>
      </c>
      <c r="B8" s="7" t="s">
        <v>15</v>
      </c>
      <c r="C8" s="6" t="s">
        <v>33</v>
      </c>
      <c r="D8" s="65">
        <v>16221</v>
      </c>
      <c r="E8" s="65">
        <v>16242</v>
      </c>
      <c r="F8" s="65">
        <v>16319</v>
      </c>
      <c r="G8" s="65">
        <v>16147</v>
      </c>
      <c r="H8" s="65">
        <v>16014</v>
      </c>
      <c r="I8" s="65">
        <v>16005</v>
      </c>
      <c r="J8" s="65">
        <v>15986</v>
      </c>
      <c r="K8" s="65">
        <v>15943</v>
      </c>
      <c r="L8" s="14">
        <v>15049</v>
      </c>
      <c r="M8" s="31">
        <f aca="true" t="shared" si="2" ref="M8:M21">L8-K8</f>
        <v>-894</v>
      </c>
      <c r="N8" s="11">
        <f>ROUND(IF(C8="сельский",L8*C$1,L8*C$2),0)</f>
        <v>2769016</v>
      </c>
      <c r="O8" s="12"/>
      <c r="P8" s="12">
        <f>ROUND($O$7*(N8/$N$7),0)-1</f>
        <v>7736371</v>
      </c>
      <c r="Q8" s="34">
        <v>7160164</v>
      </c>
      <c r="R8" s="17">
        <f>Q8-P8</f>
        <v>-576207</v>
      </c>
      <c r="S8" s="17">
        <f aca="true" t="shared" si="3" ref="S8:S22">IF(R8&lt;1,R8,0)</f>
        <v>-576207</v>
      </c>
      <c r="T8" s="17">
        <f aca="true" t="shared" si="4" ref="T8:T22">IF(R8&gt;1,R8,0)</f>
        <v>0</v>
      </c>
      <c r="U8" s="42">
        <f>IF(R8&lt;1,ROUND((P8-Q8)/(P$7-Q$7+T$7)*(R$7*-1)+Q8,0),Q8)</f>
        <v>7736371</v>
      </c>
      <c r="V8" s="20">
        <f>+Q8</f>
        <v>7160164</v>
      </c>
      <c r="W8" s="20">
        <f>+U8-V8</f>
        <v>576207</v>
      </c>
    </row>
    <row r="9" spans="1:23" s="4" customFormat="1" ht="14.25" customHeight="1">
      <c r="A9" s="2" t="s">
        <v>1</v>
      </c>
      <c r="B9" s="7" t="s">
        <v>21</v>
      </c>
      <c r="C9" s="6" t="s">
        <v>34</v>
      </c>
      <c r="D9" s="65">
        <v>778</v>
      </c>
      <c r="E9" s="65">
        <v>754</v>
      </c>
      <c r="F9" s="65">
        <v>756</v>
      </c>
      <c r="G9" s="65">
        <v>746</v>
      </c>
      <c r="H9" s="65">
        <v>720</v>
      </c>
      <c r="I9" s="65">
        <v>705</v>
      </c>
      <c r="J9" s="65">
        <v>687</v>
      </c>
      <c r="K9" s="65">
        <v>656</v>
      </c>
      <c r="L9" s="14">
        <v>799</v>
      </c>
      <c r="M9" s="31">
        <f t="shared" si="2"/>
        <v>143</v>
      </c>
      <c r="N9" s="11">
        <f aca="true" t="shared" si="5" ref="N9:N22">IF(C9="сельский",L9*C$1,L9*C$2)</f>
        <v>223720</v>
      </c>
      <c r="O9" s="12"/>
      <c r="P9" s="12">
        <f aca="true" t="shared" si="6" ref="P9:P21">ROUND($O$7*(N9/$N$7),0)</f>
        <v>625053</v>
      </c>
      <c r="Q9" s="34">
        <v>448329</v>
      </c>
      <c r="R9" s="17">
        <f aca="true" t="shared" si="7" ref="R9:R22">Q9-P9</f>
        <v>-176724</v>
      </c>
      <c r="S9" s="17">
        <f t="shared" si="3"/>
        <v>-176724</v>
      </c>
      <c r="T9" s="17">
        <f t="shared" si="4"/>
        <v>0</v>
      </c>
      <c r="U9" s="42">
        <f>IF(R9&lt;1,ROUND((P9-Q9)/(P$7-Q$7+T$7)*(R$7*-1)+Q9,0),Q9)</f>
        <v>625053</v>
      </c>
      <c r="V9" s="20">
        <f aca="true" t="shared" si="8" ref="V9:V22">+Q9</f>
        <v>448329</v>
      </c>
      <c r="W9" s="20">
        <f aca="true" t="shared" si="9" ref="W9:W22">+U9-V9</f>
        <v>176724</v>
      </c>
    </row>
    <row r="10" spans="1:23" s="4" customFormat="1" ht="14.25" customHeight="1">
      <c r="A10" s="2" t="s">
        <v>2</v>
      </c>
      <c r="B10" s="7" t="s">
        <v>22</v>
      </c>
      <c r="C10" s="6" t="s">
        <v>34</v>
      </c>
      <c r="D10" s="66">
        <v>432</v>
      </c>
      <c r="E10" s="66">
        <v>423</v>
      </c>
      <c r="F10" s="65">
        <v>425</v>
      </c>
      <c r="G10" s="65">
        <v>433</v>
      </c>
      <c r="H10" s="65">
        <v>427</v>
      </c>
      <c r="I10" s="65">
        <v>400</v>
      </c>
      <c r="J10" s="65">
        <v>379</v>
      </c>
      <c r="K10" s="65">
        <v>358</v>
      </c>
      <c r="L10" s="14">
        <v>377</v>
      </c>
      <c r="M10" s="31">
        <f t="shared" si="2"/>
        <v>19</v>
      </c>
      <c r="N10" s="11">
        <f t="shared" si="5"/>
        <v>105560</v>
      </c>
      <c r="O10" s="12"/>
      <c r="P10" s="12">
        <f>ROUND($O$7*(N10/$N$7),0)</f>
        <v>294925</v>
      </c>
      <c r="Q10" s="34">
        <v>244667</v>
      </c>
      <c r="R10" s="17">
        <f t="shared" si="7"/>
        <v>-50258</v>
      </c>
      <c r="S10" s="17">
        <f t="shared" si="3"/>
        <v>-50258</v>
      </c>
      <c r="T10" s="17">
        <f t="shared" si="4"/>
        <v>0</v>
      </c>
      <c r="U10" s="42">
        <f aca="true" t="shared" si="10" ref="U10:U21">IF(R10&lt;1,ROUND((P10-Q10)/(P$7-Q$7+T$7)*(R$7*-1)+Q10,0),Q10)</f>
        <v>294925</v>
      </c>
      <c r="V10" s="20">
        <f t="shared" si="8"/>
        <v>244667</v>
      </c>
      <c r="W10" s="20">
        <f t="shared" si="9"/>
        <v>50258</v>
      </c>
    </row>
    <row r="11" spans="1:23" s="4" customFormat="1" ht="14.25" customHeight="1">
      <c r="A11" s="2" t="s">
        <v>3</v>
      </c>
      <c r="B11" s="7" t="s">
        <v>23</v>
      </c>
      <c r="C11" s="6" t="s">
        <v>34</v>
      </c>
      <c r="D11" s="65">
        <v>4094</v>
      </c>
      <c r="E11" s="65">
        <v>4039</v>
      </c>
      <c r="F11" s="65">
        <v>3996</v>
      </c>
      <c r="G11" s="65">
        <v>3951</v>
      </c>
      <c r="H11" s="65">
        <v>3874</v>
      </c>
      <c r="I11" s="65">
        <v>3868</v>
      </c>
      <c r="J11" s="65">
        <v>3799</v>
      </c>
      <c r="K11" s="65">
        <v>3769</v>
      </c>
      <c r="L11" s="14">
        <v>3907</v>
      </c>
      <c r="M11" s="31">
        <f t="shared" si="2"/>
        <v>138</v>
      </c>
      <c r="N11" s="11">
        <f t="shared" si="5"/>
        <v>1093960</v>
      </c>
      <c r="O11" s="12"/>
      <c r="P11" s="12">
        <f>ROUND($O$7*(N11/$N$7),0)</f>
        <v>3056422</v>
      </c>
      <c r="Q11" s="34">
        <v>2575842</v>
      </c>
      <c r="R11" s="17">
        <f t="shared" si="7"/>
        <v>-480580</v>
      </c>
      <c r="S11" s="17">
        <f t="shared" si="3"/>
        <v>-480580</v>
      </c>
      <c r="T11" s="17">
        <f t="shared" si="4"/>
        <v>0</v>
      </c>
      <c r="U11" s="42">
        <f>IF(R11&lt;1,ROUND((P11-Q11)/(P$7-Q$7+T$7)*(R$7*-1)+Q11,0),Q11)</f>
        <v>3056422</v>
      </c>
      <c r="V11" s="20">
        <f t="shared" si="8"/>
        <v>2575842</v>
      </c>
      <c r="W11" s="20">
        <f t="shared" si="9"/>
        <v>480580</v>
      </c>
    </row>
    <row r="12" spans="1:23" s="4" customFormat="1" ht="14.25" customHeight="1">
      <c r="A12" s="2" t="s">
        <v>4</v>
      </c>
      <c r="B12" s="7" t="s">
        <v>24</v>
      </c>
      <c r="C12" s="6" t="s">
        <v>34</v>
      </c>
      <c r="D12" s="65">
        <v>970</v>
      </c>
      <c r="E12" s="65">
        <v>933</v>
      </c>
      <c r="F12" s="65">
        <v>910</v>
      </c>
      <c r="G12" s="65">
        <v>883</v>
      </c>
      <c r="H12" s="65">
        <v>842</v>
      </c>
      <c r="I12" s="65">
        <v>843</v>
      </c>
      <c r="J12" s="65">
        <v>838</v>
      </c>
      <c r="K12" s="65">
        <v>832</v>
      </c>
      <c r="L12" s="14">
        <v>782</v>
      </c>
      <c r="M12" s="31">
        <f t="shared" si="2"/>
        <v>-50</v>
      </c>
      <c r="N12" s="11">
        <f t="shared" si="5"/>
        <v>218960</v>
      </c>
      <c r="O12" s="12"/>
      <c r="P12" s="12">
        <f t="shared" si="6"/>
        <v>611754</v>
      </c>
      <c r="Q12" s="34">
        <v>568612</v>
      </c>
      <c r="R12" s="17">
        <f t="shared" si="7"/>
        <v>-43142</v>
      </c>
      <c r="S12" s="17">
        <f t="shared" si="3"/>
        <v>-43142</v>
      </c>
      <c r="T12" s="17">
        <f t="shared" si="4"/>
        <v>0</v>
      </c>
      <c r="U12" s="42">
        <f>IF(R12&lt;1,ROUND((P12-Q12)/(P$7-Q$7+T$7)*(R$7*-1)+Q12,0),Q12)</f>
        <v>611754</v>
      </c>
      <c r="V12" s="20">
        <f t="shared" si="8"/>
        <v>568612</v>
      </c>
      <c r="W12" s="20">
        <f t="shared" si="9"/>
        <v>43142</v>
      </c>
    </row>
    <row r="13" spans="1:23" s="4" customFormat="1" ht="14.25" customHeight="1">
      <c r="A13" s="2" t="s">
        <v>5</v>
      </c>
      <c r="B13" s="7" t="s">
        <v>25</v>
      </c>
      <c r="C13" s="6" t="s">
        <v>34</v>
      </c>
      <c r="D13" s="65">
        <v>1797</v>
      </c>
      <c r="E13" s="65">
        <v>1778</v>
      </c>
      <c r="F13" s="65">
        <v>1755</v>
      </c>
      <c r="G13" s="65">
        <v>1717</v>
      </c>
      <c r="H13" s="65">
        <v>1705</v>
      </c>
      <c r="I13" s="65">
        <v>1651</v>
      </c>
      <c r="J13" s="65">
        <v>1616</v>
      </c>
      <c r="K13" s="65">
        <v>1587</v>
      </c>
      <c r="L13" s="14">
        <v>1588</v>
      </c>
      <c r="M13" s="31">
        <f t="shared" si="2"/>
        <v>1</v>
      </c>
      <c r="N13" s="11">
        <f t="shared" si="5"/>
        <v>444640</v>
      </c>
      <c r="O13" s="12"/>
      <c r="P13" s="12">
        <f t="shared" si="6"/>
        <v>1242283</v>
      </c>
      <c r="Q13" s="34">
        <v>1084601</v>
      </c>
      <c r="R13" s="17">
        <f t="shared" si="7"/>
        <v>-157682</v>
      </c>
      <c r="S13" s="17">
        <f t="shared" si="3"/>
        <v>-157682</v>
      </c>
      <c r="T13" s="17">
        <f t="shared" si="4"/>
        <v>0</v>
      </c>
      <c r="U13" s="42">
        <f t="shared" si="10"/>
        <v>1242283</v>
      </c>
      <c r="V13" s="20">
        <f t="shared" si="8"/>
        <v>1084601</v>
      </c>
      <c r="W13" s="20">
        <f t="shared" si="9"/>
        <v>157682</v>
      </c>
    </row>
    <row r="14" spans="1:23" s="4" customFormat="1" ht="14.25" customHeight="1">
      <c r="A14" s="2" t="s">
        <v>6</v>
      </c>
      <c r="B14" s="7" t="s">
        <v>26</v>
      </c>
      <c r="C14" s="6" t="s">
        <v>34</v>
      </c>
      <c r="D14" s="65">
        <v>1668</v>
      </c>
      <c r="E14" s="65">
        <v>1659</v>
      </c>
      <c r="F14" s="65">
        <v>1629</v>
      </c>
      <c r="G14" s="65">
        <v>1606</v>
      </c>
      <c r="H14" s="65">
        <v>1576</v>
      </c>
      <c r="I14" s="65">
        <v>1574</v>
      </c>
      <c r="J14" s="65">
        <v>1583</v>
      </c>
      <c r="K14" s="65">
        <v>1564</v>
      </c>
      <c r="L14" s="14">
        <v>1571</v>
      </c>
      <c r="M14" s="31">
        <f t="shared" si="2"/>
        <v>7</v>
      </c>
      <c r="N14" s="11">
        <f t="shared" si="5"/>
        <v>439880</v>
      </c>
      <c r="O14" s="12"/>
      <c r="P14" s="12">
        <f t="shared" si="6"/>
        <v>1228984</v>
      </c>
      <c r="Q14" s="34">
        <v>1068882</v>
      </c>
      <c r="R14" s="17">
        <f t="shared" si="7"/>
        <v>-160102</v>
      </c>
      <c r="S14" s="17">
        <f t="shared" si="3"/>
        <v>-160102</v>
      </c>
      <c r="T14" s="17">
        <f t="shared" si="4"/>
        <v>0</v>
      </c>
      <c r="U14" s="42">
        <f t="shared" si="10"/>
        <v>1228984</v>
      </c>
      <c r="V14" s="20">
        <f t="shared" si="8"/>
        <v>1068882</v>
      </c>
      <c r="W14" s="20">
        <f t="shared" si="9"/>
        <v>160102</v>
      </c>
    </row>
    <row r="15" spans="1:23" s="4" customFormat="1" ht="14.25" customHeight="1">
      <c r="A15" s="2" t="s">
        <v>7</v>
      </c>
      <c r="B15" s="7" t="s">
        <v>18</v>
      </c>
      <c r="C15" s="6" t="s">
        <v>34</v>
      </c>
      <c r="D15" s="65">
        <v>463</v>
      </c>
      <c r="E15" s="65">
        <v>443</v>
      </c>
      <c r="F15" s="65">
        <v>444</v>
      </c>
      <c r="G15" s="65">
        <v>441</v>
      </c>
      <c r="H15" s="65">
        <v>414</v>
      </c>
      <c r="I15" s="65">
        <v>414</v>
      </c>
      <c r="J15" s="65">
        <v>393</v>
      </c>
      <c r="K15" s="65">
        <v>380</v>
      </c>
      <c r="L15" s="14">
        <v>340</v>
      </c>
      <c r="M15" s="31">
        <f t="shared" si="2"/>
        <v>-40</v>
      </c>
      <c r="N15" s="11">
        <f t="shared" si="5"/>
        <v>95200</v>
      </c>
      <c r="O15" s="12"/>
      <c r="P15" s="12">
        <f t="shared" si="6"/>
        <v>265980</v>
      </c>
      <c r="Q15" s="34">
        <v>259703</v>
      </c>
      <c r="R15" s="17">
        <f t="shared" si="7"/>
        <v>-6277</v>
      </c>
      <c r="S15" s="17">
        <f t="shared" si="3"/>
        <v>-6277</v>
      </c>
      <c r="T15" s="17">
        <f t="shared" si="4"/>
        <v>0</v>
      </c>
      <c r="U15" s="42">
        <f>IF(R15&lt;1,ROUND((P15-Q15)/(P$7-Q$7+T$7)*(R$7*-1)+Q15,0),Q15)</f>
        <v>265980</v>
      </c>
      <c r="V15" s="20">
        <f t="shared" si="8"/>
        <v>259703</v>
      </c>
      <c r="W15" s="20">
        <f t="shared" si="9"/>
        <v>6277</v>
      </c>
    </row>
    <row r="16" spans="1:23" s="4" customFormat="1" ht="14.25" customHeight="1">
      <c r="A16" s="2" t="s">
        <v>8</v>
      </c>
      <c r="B16" s="7" t="s">
        <v>27</v>
      </c>
      <c r="C16" s="6" t="s">
        <v>34</v>
      </c>
      <c r="D16" s="65">
        <v>1146</v>
      </c>
      <c r="E16" s="65">
        <v>1115</v>
      </c>
      <c r="F16" s="65">
        <v>1091</v>
      </c>
      <c r="G16" s="65">
        <v>1050</v>
      </c>
      <c r="H16" s="65">
        <v>1048</v>
      </c>
      <c r="I16" s="65">
        <v>1025</v>
      </c>
      <c r="J16" s="65">
        <v>984</v>
      </c>
      <c r="K16" s="65">
        <v>936</v>
      </c>
      <c r="L16" s="14">
        <v>1008</v>
      </c>
      <c r="M16" s="31">
        <f t="shared" si="2"/>
        <v>72</v>
      </c>
      <c r="N16" s="11">
        <f t="shared" si="5"/>
        <v>282240</v>
      </c>
      <c r="O16" s="12"/>
      <c r="P16" s="12">
        <f t="shared" si="6"/>
        <v>788552</v>
      </c>
      <c r="Q16" s="34">
        <v>639689</v>
      </c>
      <c r="R16" s="17">
        <f t="shared" si="7"/>
        <v>-148863</v>
      </c>
      <c r="S16" s="17">
        <f t="shared" si="3"/>
        <v>-148863</v>
      </c>
      <c r="T16" s="17">
        <f t="shared" si="4"/>
        <v>0</v>
      </c>
      <c r="U16" s="42">
        <f t="shared" si="10"/>
        <v>788552</v>
      </c>
      <c r="V16" s="20">
        <f t="shared" si="8"/>
        <v>639689</v>
      </c>
      <c r="W16" s="20">
        <f t="shared" si="9"/>
        <v>148863</v>
      </c>
    </row>
    <row r="17" spans="1:23" s="4" customFormat="1" ht="14.25" customHeight="1">
      <c r="A17" s="2" t="s">
        <v>9</v>
      </c>
      <c r="B17" s="7" t="s">
        <v>28</v>
      </c>
      <c r="C17" s="6" t="s">
        <v>34</v>
      </c>
      <c r="D17" s="65">
        <v>558</v>
      </c>
      <c r="E17" s="65">
        <v>544</v>
      </c>
      <c r="F17" s="65">
        <v>548</v>
      </c>
      <c r="G17" s="65">
        <v>533</v>
      </c>
      <c r="H17" s="65">
        <v>518</v>
      </c>
      <c r="I17" s="65">
        <v>516</v>
      </c>
      <c r="J17" s="65">
        <v>512</v>
      </c>
      <c r="K17" s="65">
        <v>472</v>
      </c>
      <c r="L17" s="14">
        <v>542</v>
      </c>
      <c r="M17" s="31">
        <f t="shared" si="2"/>
        <v>70</v>
      </c>
      <c r="N17" s="11">
        <f t="shared" si="5"/>
        <v>151760</v>
      </c>
      <c r="O17" s="12"/>
      <c r="P17" s="12">
        <f t="shared" si="6"/>
        <v>424003</v>
      </c>
      <c r="Q17" s="34">
        <v>322578</v>
      </c>
      <c r="R17" s="17">
        <f t="shared" si="7"/>
        <v>-101425</v>
      </c>
      <c r="S17" s="17">
        <f t="shared" si="3"/>
        <v>-101425</v>
      </c>
      <c r="T17" s="17">
        <f t="shared" si="4"/>
        <v>0</v>
      </c>
      <c r="U17" s="42">
        <f t="shared" si="10"/>
        <v>424003</v>
      </c>
      <c r="V17" s="20">
        <f t="shared" si="8"/>
        <v>322578</v>
      </c>
      <c r="W17" s="20">
        <f t="shared" si="9"/>
        <v>101425</v>
      </c>
    </row>
    <row r="18" spans="1:23" s="4" customFormat="1" ht="14.25" customHeight="1">
      <c r="A18" s="2" t="s">
        <v>10</v>
      </c>
      <c r="B18" s="7" t="s">
        <v>29</v>
      </c>
      <c r="C18" s="6" t="s">
        <v>34</v>
      </c>
      <c r="D18" s="65">
        <v>1076</v>
      </c>
      <c r="E18" s="65">
        <v>1030</v>
      </c>
      <c r="F18" s="65">
        <v>1015</v>
      </c>
      <c r="G18" s="65">
        <v>1000</v>
      </c>
      <c r="H18" s="65">
        <v>983</v>
      </c>
      <c r="I18" s="65">
        <v>967</v>
      </c>
      <c r="J18" s="65">
        <v>959</v>
      </c>
      <c r="K18" s="65">
        <v>925</v>
      </c>
      <c r="L18" s="14">
        <v>968</v>
      </c>
      <c r="M18" s="31">
        <f t="shared" si="2"/>
        <v>43</v>
      </c>
      <c r="N18" s="11">
        <f t="shared" si="5"/>
        <v>271040</v>
      </c>
      <c r="O18" s="12"/>
      <c r="P18" s="12">
        <f t="shared" si="6"/>
        <v>757260</v>
      </c>
      <c r="Q18" s="34">
        <v>632171</v>
      </c>
      <c r="R18" s="17">
        <f t="shared" si="7"/>
        <v>-125089</v>
      </c>
      <c r="S18" s="17">
        <f t="shared" si="3"/>
        <v>-125089</v>
      </c>
      <c r="T18" s="17">
        <f t="shared" si="4"/>
        <v>0</v>
      </c>
      <c r="U18" s="42">
        <f>IF(R18&lt;1,ROUND((P18-Q18)/(P$7-Q$7+T$7)*(R$7*-1)+Q18,0),Q18)</f>
        <v>757260</v>
      </c>
      <c r="V18" s="20">
        <f t="shared" si="8"/>
        <v>632171</v>
      </c>
      <c r="W18" s="20">
        <f t="shared" si="9"/>
        <v>125089</v>
      </c>
    </row>
    <row r="19" spans="1:23" s="4" customFormat="1" ht="14.25" customHeight="1">
      <c r="A19" s="2" t="s">
        <v>11</v>
      </c>
      <c r="B19" s="7" t="s">
        <v>30</v>
      </c>
      <c r="C19" s="6" t="s">
        <v>34</v>
      </c>
      <c r="D19" s="65">
        <v>670</v>
      </c>
      <c r="E19" s="65">
        <v>660</v>
      </c>
      <c r="F19" s="65">
        <v>654</v>
      </c>
      <c r="G19" s="65">
        <v>653</v>
      </c>
      <c r="H19" s="65">
        <v>633</v>
      </c>
      <c r="I19" s="65">
        <v>667</v>
      </c>
      <c r="J19" s="65">
        <v>671</v>
      </c>
      <c r="K19" s="65">
        <v>684</v>
      </c>
      <c r="L19" s="14">
        <v>744</v>
      </c>
      <c r="M19" s="31">
        <f t="shared" si="2"/>
        <v>60</v>
      </c>
      <c r="N19" s="11">
        <f t="shared" si="5"/>
        <v>208320</v>
      </c>
      <c r="O19" s="12"/>
      <c r="P19" s="12">
        <f t="shared" si="6"/>
        <v>582027</v>
      </c>
      <c r="Q19" s="34">
        <v>467465</v>
      </c>
      <c r="R19" s="17">
        <f t="shared" si="7"/>
        <v>-114562</v>
      </c>
      <c r="S19" s="17">
        <f t="shared" si="3"/>
        <v>-114562</v>
      </c>
      <c r="T19" s="17">
        <f t="shared" si="4"/>
        <v>0</v>
      </c>
      <c r="U19" s="42">
        <f t="shared" si="10"/>
        <v>582027</v>
      </c>
      <c r="V19" s="20">
        <f t="shared" si="8"/>
        <v>467465</v>
      </c>
      <c r="W19" s="20">
        <f t="shared" si="9"/>
        <v>114562</v>
      </c>
    </row>
    <row r="20" spans="1:23" s="4" customFormat="1" ht="14.25" customHeight="1">
      <c r="A20" s="2" t="s">
        <v>12</v>
      </c>
      <c r="B20" s="7" t="s">
        <v>31</v>
      </c>
      <c r="C20" s="6" t="s">
        <v>34</v>
      </c>
      <c r="D20" s="65">
        <v>936</v>
      </c>
      <c r="E20" s="65">
        <v>947</v>
      </c>
      <c r="F20" s="65">
        <v>952</v>
      </c>
      <c r="G20" s="65">
        <v>935</v>
      </c>
      <c r="H20" s="65">
        <v>932</v>
      </c>
      <c r="I20" s="65">
        <v>915</v>
      </c>
      <c r="J20" s="65">
        <v>928</v>
      </c>
      <c r="K20" s="65">
        <v>913</v>
      </c>
      <c r="L20" s="14">
        <v>842</v>
      </c>
      <c r="M20" s="31">
        <f t="shared" si="2"/>
        <v>-71</v>
      </c>
      <c r="N20" s="11">
        <f t="shared" si="5"/>
        <v>235760</v>
      </c>
      <c r="O20" s="12"/>
      <c r="P20" s="12">
        <f t="shared" si="6"/>
        <v>658691</v>
      </c>
      <c r="Q20" s="34">
        <v>623970</v>
      </c>
      <c r="R20" s="17">
        <f t="shared" si="7"/>
        <v>-34721</v>
      </c>
      <c r="S20" s="17">
        <f t="shared" si="3"/>
        <v>-34721</v>
      </c>
      <c r="T20" s="17">
        <f t="shared" si="4"/>
        <v>0</v>
      </c>
      <c r="U20" s="42">
        <f t="shared" si="10"/>
        <v>658691</v>
      </c>
      <c r="V20" s="20">
        <f t="shared" si="8"/>
        <v>623970</v>
      </c>
      <c r="W20" s="20">
        <f t="shared" si="9"/>
        <v>34721</v>
      </c>
    </row>
    <row r="21" spans="1:23" s="4" customFormat="1" ht="14.25" customHeight="1">
      <c r="A21" s="2" t="s">
        <v>13</v>
      </c>
      <c r="B21" s="7" t="s">
        <v>19</v>
      </c>
      <c r="C21" s="6" t="s">
        <v>34</v>
      </c>
      <c r="D21" s="65">
        <v>784</v>
      </c>
      <c r="E21" s="65">
        <v>759</v>
      </c>
      <c r="F21" s="65">
        <v>744</v>
      </c>
      <c r="G21" s="65">
        <v>719</v>
      </c>
      <c r="H21" s="65">
        <v>697</v>
      </c>
      <c r="I21" s="65">
        <v>669</v>
      </c>
      <c r="J21" s="65">
        <v>662</v>
      </c>
      <c r="K21" s="65">
        <v>634</v>
      </c>
      <c r="L21" s="14">
        <v>578</v>
      </c>
      <c r="M21" s="31">
        <f t="shared" si="2"/>
        <v>-56</v>
      </c>
      <c r="N21" s="11">
        <f t="shared" si="5"/>
        <v>161840</v>
      </c>
      <c r="O21" s="12"/>
      <c r="P21" s="12">
        <f t="shared" si="6"/>
        <v>452166</v>
      </c>
      <c r="Q21" s="34">
        <v>433294</v>
      </c>
      <c r="R21" s="17">
        <f t="shared" si="7"/>
        <v>-18872</v>
      </c>
      <c r="S21" s="17">
        <f t="shared" si="3"/>
        <v>-18872</v>
      </c>
      <c r="T21" s="17">
        <f t="shared" si="4"/>
        <v>0</v>
      </c>
      <c r="U21" s="42">
        <f t="shared" si="10"/>
        <v>452166</v>
      </c>
      <c r="V21" s="20">
        <f t="shared" si="8"/>
        <v>433294</v>
      </c>
      <c r="W21" s="20">
        <f t="shared" si="9"/>
        <v>18872</v>
      </c>
    </row>
    <row r="22" spans="1:23" s="4" customFormat="1" ht="14.25" customHeight="1">
      <c r="A22" s="2" t="s">
        <v>14</v>
      </c>
      <c r="B22" s="7" t="s">
        <v>32</v>
      </c>
      <c r="C22" s="6" t="s">
        <v>34</v>
      </c>
      <c r="D22" s="65">
        <v>382</v>
      </c>
      <c r="E22" s="65">
        <v>367</v>
      </c>
      <c r="F22" s="65">
        <v>371</v>
      </c>
      <c r="G22" s="65">
        <v>370</v>
      </c>
      <c r="H22" s="65">
        <v>368</v>
      </c>
      <c r="I22" s="65">
        <v>359</v>
      </c>
      <c r="J22" s="65">
        <v>353</v>
      </c>
      <c r="K22" s="65">
        <v>336</v>
      </c>
      <c r="L22" s="14">
        <v>353</v>
      </c>
      <c r="M22" s="31">
        <f>L22-K22</f>
        <v>17</v>
      </c>
      <c r="N22" s="11">
        <f t="shared" si="5"/>
        <v>98840</v>
      </c>
      <c r="O22" s="12"/>
      <c r="P22" s="12">
        <f>ROUND($O$7*(N22/$N$7),0)</f>
        <v>276150</v>
      </c>
      <c r="Q22" s="35">
        <v>229632</v>
      </c>
      <c r="R22" s="17">
        <f t="shared" si="7"/>
        <v>-46518</v>
      </c>
      <c r="S22" s="17">
        <f t="shared" si="3"/>
        <v>-46518</v>
      </c>
      <c r="T22" s="17">
        <f t="shared" si="4"/>
        <v>0</v>
      </c>
      <c r="U22" s="42">
        <f>IF(R22&lt;1,ROUND((P22-Q22)/(P$7-Q$7+T$7)*(R$7*-1)+Q22,0),Q22)</f>
        <v>276150</v>
      </c>
      <c r="V22" s="20">
        <f t="shared" si="8"/>
        <v>229632</v>
      </c>
      <c r="W22" s="20">
        <f t="shared" si="9"/>
        <v>46518</v>
      </c>
    </row>
    <row r="23" ht="7.5" customHeight="1"/>
    <row r="24" spans="1:21" ht="41.25" customHeight="1">
      <c r="A24" s="77" t="s">
        <v>72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1" ht="51" customHeight="1">
      <c r="A25" s="77" t="s">
        <v>78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7" ht="12.75">
      <c r="M27" s="75"/>
    </row>
  </sheetData>
  <sheetProtection/>
  <mergeCells count="22">
    <mergeCell ref="U4:U5"/>
    <mergeCell ref="G4:G5"/>
    <mergeCell ref="V4:V5"/>
    <mergeCell ref="W4:W5"/>
    <mergeCell ref="H4:H5"/>
    <mergeCell ref="I4:I5"/>
    <mergeCell ref="L4:L5"/>
    <mergeCell ref="M4:M5"/>
    <mergeCell ref="S4:S5"/>
    <mergeCell ref="R4:R5"/>
    <mergeCell ref="K4:K5"/>
    <mergeCell ref="J4:J5"/>
    <mergeCell ref="A3:U3"/>
    <mergeCell ref="A24:U24"/>
    <mergeCell ref="A25:U25"/>
    <mergeCell ref="A4:A5"/>
    <mergeCell ref="B4:B5"/>
    <mergeCell ref="C4:C5"/>
    <mergeCell ref="D4:D5"/>
    <mergeCell ref="E4:E5"/>
    <mergeCell ref="F4:F5"/>
    <mergeCell ref="T4:T5"/>
  </mergeCells>
  <printOptions horizontalCentered="1"/>
  <pageMargins left="0.1968503937007874" right="0.15748031496062992" top="0.8661417322834646" bottom="0.35433070866141736" header="0.1968503937007874" footer="0.1968503937007874"/>
  <pageSetup blackAndWhite="1"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C25"/>
  <sheetViews>
    <sheetView showZeros="0" view="pageBreakPreview" zoomScale="90" zoomScaleSheetLayoutView="90" zoomScalePageLayoutView="0" workbookViewId="0" topLeftCell="A1">
      <selection activeCell="U22" sqref="U22"/>
    </sheetView>
  </sheetViews>
  <sheetFormatPr defaultColWidth="9.00390625" defaultRowHeight="12.75"/>
  <cols>
    <col min="1" max="1" width="8.00390625" style="59" customWidth="1"/>
    <col min="2" max="2" width="18.25390625" style="59" customWidth="1"/>
    <col min="3" max="3" width="12.25390625" style="59" customWidth="1"/>
    <col min="4" max="4" width="10.125" style="59" customWidth="1"/>
    <col min="5" max="11" width="9.875" style="46" customWidth="1"/>
    <col min="12" max="12" width="10.375" style="46" customWidth="1"/>
    <col min="13" max="13" width="9.25390625" style="46" customWidth="1"/>
    <col min="14" max="14" width="12.75390625" style="46" customWidth="1"/>
    <col min="15" max="15" width="12.25390625" style="46" customWidth="1"/>
    <col min="16" max="16" width="12.375" style="46" customWidth="1"/>
    <col min="17" max="17" width="13.625" style="46" customWidth="1"/>
    <col min="18" max="19" width="11.375" style="46" customWidth="1"/>
    <col min="20" max="20" width="7.375" style="46" customWidth="1"/>
    <col min="21" max="21" width="15.00390625" style="46" customWidth="1"/>
    <col min="22" max="29" width="9.125" style="46" customWidth="1"/>
    <col min="30" max="16384" width="9.125" style="1" customWidth="1"/>
  </cols>
  <sheetData>
    <row r="1" spans="1:21" ht="27.75" customHeight="1">
      <c r="A1" s="43" t="s">
        <v>68</v>
      </c>
      <c r="B1" s="44" t="s">
        <v>34</v>
      </c>
      <c r="C1" s="45">
        <v>280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7.75" customHeight="1">
      <c r="A2" s="43" t="s">
        <v>68</v>
      </c>
      <c r="B2" s="44" t="s">
        <v>33</v>
      </c>
      <c r="C2" s="45">
        <v>184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52.5" customHeight="1">
      <c r="A3" s="76" t="s">
        <v>80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13" customFormat="1" ht="130.5" customHeight="1">
      <c r="A4" s="80" t="s">
        <v>40</v>
      </c>
      <c r="B4" s="80" t="s">
        <v>64</v>
      </c>
      <c r="C4" s="80" t="s">
        <v>36</v>
      </c>
      <c r="D4" s="82" t="s">
        <v>39</v>
      </c>
      <c r="E4" s="82" t="s">
        <v>38</v>
      </c>
      <c r="F4" s="82" t="s">
        <v>43</v>
      </c>
      <c r="G4" s="82" t="s">
        <v>62</v>
      </c>
      <c r="H4" s="82" t="s">
        <v>61</v>
      </c>
      <c r="I4" s="82" t="s">
        <v>65</v>
      </c>
      <c r="J4" s="82" t="s">
        <v>66</v>
      </c>
      <c r="K4" s="82" t="s">
        <v>74</v>
      </c>
      <c r="L4" s="82" t="s">
        <v>77</v>
      </c>
      <c r="M4" s="86" t="s">
        <v>67</v>
      </c>
      <c r="N4" s="36" t="s">
        <v>41</v>
      </c>
      <c r="O4" s="36" t="s">
        <v>60</v>
      </c>
      <c r="P4" s="37" t="s">
        <v>42</v>
      </c>
      <c r="Q4" s="37" t="s">
        <v>59</v>
      </c>
      <c r="R4" s="90" t="s">
        <v>35</v>
      </c>
      <c r="S4" s="88" t="s">
        <v>17</v>
      </c>
      <c r="T4" s="88" t="s">
        <v>16</v>
      </c>
      <c r="U4" s="82" t="s">
        <v>75</v>
      </c>
    </row>
    <row r="5" spans="1:21" s="13" customFormat="1" ht="39" customHeight="1">
      <c r="A5" s="81"/>
      <c r="B5" s="81"/>
      <c r="C5" s="81"/>
      <c r="D5" s="83"/>
      <c r="E5" s="83"/>
      <c r="F5" s="83"/>
      <c r="G5" s="83"/>
      <c r="H5" s="83"/>
      <c r="I5" s="83"/>
      <c r="J5" s="83"/>
      <c r="K5" s="83"/>
      <c r="L5" s="83"/>
      <c r="M5" s="87"/>
      <c r="N5" s="36" t="s">
        <v>56</v>
      </c>
      <c r="O5" s="36" t="s">
        <v>57</v>
      </c>
      <c r="P5" s="37" t="s">
        <v>58</v>
      </c>
      <c r="Q5" s="37" t="s">
        <v>81</v>
      </c>
      <c r="R5" s="91"/>
      <c r="S5" s="89"/>
      <c r="T5" s="89"/>
      <c r="U5" s="83"/>
    </row>
    <row r="6" spans="1:21" s="22" customFormat="1" ht="12.75">
      <c r="A6" s="38" t="s">
        <v>44</v>
      </c>
      <c r="B6" s="38" t="s">
        <v>45</v>
      </c>
      <c r="C6" s="38" t="s">
        <v>46</v>
      </c>
      <c r="D6" s="38"/>
      <c r="E6" s="38"/>
      <c r="F6" s="38"/>
      <c r="G6" s="38"/>
      <c r="H6" s="38"/>
      <c r="I6" s="38"/>
      <c r="J6" s="38"/>
      <c r="K6" s="38"/>
      <c r="L6" s="38" t="s">
        <v>47</v>
      </c>
      <c r="M6" s="38" t="s">
        <v>49</v>
      </c>
      <c r="N6" s="38" t="s">
        <v>49</v>
      </c>
      <c r="O6" s="38" t="s">
        <v>48</v>
      </c>
      <c r="P6" s="38" t="s">
        <v>50</v>
      </c>
      <c r="Q6" s="38" t="s">
        <v>51</v>
      </c>
      <c r="R6" s="38" t="s">
        <v>52</v>
      </c>
      <c r="S6" s="38" t="s">
        <v>53</v>
      </c>
      <c r="T6" s="38" t="s">
        <v>54</v>
      </c>
      <c r="U6" s="38" t="s">
        <v>55</v>
      </c>
    </row>
    <row r="7" spans="1:29" s="4" customFormat="1" ht="18" customHeight="1">
      <c r="A7" s="47">
        <v>20</v>
      </c>
      <c r="B7" s="48" t="s">
        <v>20</v>
      </c>
      <c r="C7" s="48"/>
      <c r="D7" s="67">
        <f aca="true" t="shared" si="0" ref="D7:N7">SUM(D8:D22)</f>
        <v>31975</v>
      </c>
      <c r="E7" s="67">
        <f t="shared" si="0"/>
        <v>31693</v>
      </c>
      <c r="F7" s="67">
        <f t="shared" si="0"/>
        <v>31609</v>
      </c>
      <c r="G7" s="67">
        <f t="shared" si="0"/>
        <v>31184</v>
      </c>
      <c r="H7" s="67">
        <v>30751</v>
      </c>
      <c r="I7" s="68">
        <v>30578</v>
      </c>
      <c r="J7" s="68">
        <v>30350</v>
      </c>
      <c r="K7" s="68">
        <v>29989</v>
      </c>
      <c r="L7" s="9">
        <f>SUM(L8:L22)</f>
        <v>29448</v>
      </c>
      <c r="M7" s="49">
        <f>SUM(M8:M22)</f>
        <v>-541</v>
      </c>
      <c r="N7" s="50">
        <f t="shared" si="0"/>
        <v>6800736</v>
      </c>
      <c r="O7" s="51">
        <v>16340534</v>
      </c>
      <c r="P7" s="52">
        <f aca="true" t="shared" si="1" ref="P7:U7">SUM(P8:P22)</f>
        <v>16340535</v>
      </c>
      <c r="Q7" s="52">
        <f t="shared" si="1"/>
        <v>15411126</v>
      </c>
      <c r="R7" s="52">
        <f t="shared" si="1"/>
        <v>-929409</v>
      </c>
      <c r="S7" s="52">
        <f t="shared" si="1"/>
        <v>-956332</v>
      </c>
      <c r="T7" s="52">
        <f t="shared" si="1"/>
        <v>26923</v>
      </c>
      <c r="U7" s="52">
        <f t="shared" si="1"/>
        <v>16340534</v>
      </c>
      <c r="V7" s="53"/>
      <c r="W7" s="53"/>
      <c r="X7" s="53"/>
      <c r="Y7" s="53"/>
      <c r="Z7" s="53"/>
      <c r="AA7" s="53"/>
      <c r="AB7" s="53"/>
      <c r="AC7" s="53"/>
    </row>
    <row r="8" spans="1:29" s="4" customFormat="1" ht="14.25" customHeight="1">
      <c r="A8" s="54" t="s">
        <v>0</v>
      </c>
      <c r="B8" s="24" t="s">
        <v>15</v>
      </c>
      <c r="C8" s="25" t="s">
        <v>33</v>
      </c>
      <c r="D8" s="69">
        <v>16221</v>
      </c>
      <c r="E8" s="69">
        <v>16242</v>
      </c>
      <c r="F8" s="70">
        <v>16319</v>
      </c>
      <c r="G8" s="70">
        <v>16147</v>
      </c>
      <c r="H8" s="70">
        <v>16014</v>
      </c>
      <c r="I8" s="70">
        <v>16005</v>
      </c>
      <c r="J8" s="70">
        <v>15986</v>
      </c>
      <c r="K8" s="70">
        <v>15943</v>
      </c>
      <c r="L8" s="14">
        <v>15049</v>
      </c>
      <c r="M8" s="31">
        <f>L8-K8</f>
        <v>-894</v>
      </c>
      <c r="N8" s="55">
        <f>ROUND(IF(C8="сельский",L8*C$1,L8*C$2),0)</f>
        <v>2769016</v>
      </c>
      <c r="O8" s="56"/>
      <c r="P8" s="56">
        <f>ROUND($O$7*(N8/$N$7),0)</f>
        <v>6653280</v>
      </c>
      <c r="Q8" s="33">
        <v>6584058</v>
      </c>
      <c r="R8" s="27">
        <f aca="true" t="shared" si="2" ref="R8:R22">Q8-P8</f>
        <v>-69222</v>
      </c>
      <c r="S8" s="27">
        <f aca="true" t="shared" si="3" ref="S8:S22">IF(R8&lt;1,R8,0)</f>
        <v>-69222</v>
      </c>
      <c r="T8" s="27">
        <f aca="true" t="shared" si="4" ref="T8:T22">IF(R8&gt;1,R8,0)</f>
        <v>0</v>
      </c>
      <c r="U8" s="57">
        <f>IF(R8&lt;1,ROUND((P8-Q8)/(P$7-Q$7+T$7)*(R$7*-1)+Q8,0),Q8)</f>
        <v>6651331</v>
      </c>
      <c r="V8" s="53"/>
      <c r="W8" s="53"/>
      <c r="X8" s="53"/>
      <c r="Y8" s="53"/>
      <c r="Z8" s="53"/>
      <c r="AA8" s="53"/>
      <c r="AB8" s="53"/>
      <c r="AC8" s="53"/>
    </row>
    <row r="9" spans="1:29" s="4" customFormat="1" ht="14.25" customHeight="1">
      <c r="A9" s="54" t="s">
        <v>1</v>
      </c>
      <c r="B9" s="24" t="s">
        <v>21</v>
      </c>
      <c r="C9" s="25" t="s">
        <v>34</v>
      </c>
      <c r="D9" s="69">
        <v>778</v>
      </c>
      <c r="E9" s="69">
        <v>754</v>
      </c>
      <c r="F9" s="70">
        <v>756</v>
      </c>
      <c r="G9" s="70">
        <v>746</v>
      </c>
      <c r="H9" s="70">
        <v>720</v>
      </c>
      <c r="I9" s="70">
        <v>705</v>
      </c>
      <c r="J9" s="70">
        <v>687</v>
      </c>
      <c r="K9" s="70">
        <v>656</v>
      </c>
      <c r="L9" s="14">
        <v>799</v>
      </c>
      <c r="M9" s="31">
        <f aca="true" t="shared" si="5" ref="M9:M22">L9-K9</f>
        <v>143</v>
      </c>
      <c r="N9" s="55">
        <f aca="true" t="shared" si="6" ref="N9:N22">IF(C9="сельский",L9*C$1,L9*C$2)</f>
        <v>223720</v>
      </c>
      <c r="O9" s="56"/>
      <c r="P9" s="56">
        <f aca="true" t="shared" si="7" ref="P9:P21">ROUND($O$7*(N9/$N$7),0)</f>
        <v>537545</v>
      </c>
      <c r="Q9" s="33">
        <v>412257</v>
      </c>
      <c r="R9" s="27">
        <f t="shared" si="2"/>
        <v>-125288</v>
      </c>
      <c r="S9" s="27">
        <f t="shared" si="3"/>
        <v>-125288</v>
      </c>
      <c r="T9" s="27">
        <f t="shared" si="4"/>
        <v>0</v>
      </c>
      <c r="U9" s="57">
        <f>IF(R9&lt;1,ROUND((P9-Q9)/(P$7-Q$7+T$7)*(R$7*-1)+Q9,0),Q9)</f>
        <v>534018</v>
      </c>
      <c r="V9" s="53"/>
      <c r="W9" s="53"/>
      <c r="X9" s="53"/>
      <c r="Y9" s="53"/>
      <c r="Z9" s="53"/>
      <c r="AA9" s="53"/>
      <c r="AB9" s="53"/>
      <c r="AC9" s="53"/>
    </row>
    <row r="10" spans="1:29" s="4" customFormat="1" ht="14.25" customHeight="1">
      <c r="A10" s="54" t="s">
        <v>2</v>
      </c>
      <c r="B10" s="24" t="s">
        <v>22</v>
      </c>
      <c r="C10" s="25" t="s">
        <v>34</v>
      </c>
      <c r="D10" s="69">
        <v>432</v>
      </c>
      <c r="E10" s="69">
        <v>423</v>
      </c>
      <c r="F10" s="70">
        <v>425</v>
      </c>
      <c r="G10" s="70">
        <v>433</v>
      </c>
      <c r="H10" s="70">
        <v>427</v>
      </c>
      <c r="I10" s="70">
        <v>400</v>
      </c>
      <c r="J10" s="70">
        <v>379</v>
      </c>
      <c r="K10" s="70">
        <v>358</v>
      </c>
      <c r="L10" s="14">
        <v>377</v>
      </c>
      <c r="M10" s="31">
        <f t="shared" si="5"/>
        <v>19</v>
      </c>
      <c r="N10" s="55">
        <f t="shared" si="6"/>
        <v>105560</v>
      </c>
      <c r="O10" s="56"/>
      <c r="P10" s="56">
        <f>ROUND($O$7*(N10/$N$7),0)</f>
        <v>253635</v>
      </c>
      <c r="Q10" s="33">
        <v>224982</v>
      </c>
      <c r="R10" s="27">
        <f t="shared" si="2"/>
        <v>-28653</v>
      </c>
      <c r="S10" s="27">
        <f t="shared" si="3"/>
        <v>-28653</v>
      </c>
      <c r="T10" s="27">
        <f t="shared" si="4"/>
        <v>0</v>
      </c>
      <c r="U10" s="57">
        <f>IF(R10&lt;1,ROUND((P10-Q10)/(P$7-Q$7+T$7)*(R$7*-1)+Q10,0),Q10)</f>
        <v>252828</v>
      </c>
      <c r="V10" s="58"/>
      <c r="W10" s="53"/>
      <c r="X10" s="53"/>
      <c r="Y10" s="53"/>
      <c r="Z10" s="53"/>
      <c r="AA10" s="53"/>
      <c r="AB10" s="53"/>
      <c r="AC10" s="53"/>
    </row>
    <row r="11" spans="1:29" s="4" customFormat="1" ht="14.25" customHeight="1">
      <c r="A11" s="54" t="s">
        <v>3</v>
      </c>
      <c r="B11" s="24" t="s">
        <v>23</v>
      </c>
      <c r="C11" s="25" t="s">
        <v>34</v>
      </c>
      <c r="D11" s="69">
        <v>4094</v>
      </c>
      <c r="E11" s="69">
        <v>4039</v>
      </c>
      <c r="F11" s="70">
        <v>3996</v>
      </c>
      <c r="G11" s="70">
        <v>3951</v>
      </c>
      <c r="H11" s="70">
        <v>3874</v>
      </c>
      <c r="I11" s="70">
        <v>3868</v>
      </c>
      <c r="J11" s="70">
        <v>3799</v>
      </c>
      <c r="K11" s="70">
        <v>3769</v>
      </c>
      <c r="L11" s="14">
        <v>3907</v>
      </c>
      <c r="M11" s="31">
        <f t="shared" si="5"/>
        <v>138</v>
      </c>
      <c r="N11" s="55">
        <f t="shared" si="6"/>
        <v>1093960</v>
      </c>
      <c r="O11" s="56"/>
      <c r="P11" s="56">
        <f>ROUND($O$7*(N11/$N$7),0)</f>
        <v>2628523</v>
      </c>
      <c r="Q11" s="33">
        <v>2368589</v>
      </c>
      <c r="R11" s="27">
        <f t="shared" si="2"/>
        <v>-259934</v>
      </c>
      <c r="S11" s="27">
        <f t="shared" si="3"/>
        <v>-259934</v>
      </c>
      <c r="T11" s="27">
        <f t="shared" si="4"/>
        <v>0</v>
      </c>
      <c r="U11" s="57">
        <f aca="true" t="shared" si="8" ref="U11:U21">IF(R11&lt;1,ROUND((P11-Q11)/(P$7-Q$7+T$7)*(R$7*-1)+Q11,0),Q11)</f>
        <v>2621205</v>
      </c>
      <c r="V11" s="53"/>
      <c r="W11" s="53"/>
      <c r="X11" s="53"/>
      <c r="Y11" s="53"/>
      <c r="Z11" s="53"/>
      <c r="AA11" s="53"/>
      <c r="AB11" s="53"/>
      <c r="AC11" s="53"/>
    </row>
    <row r="12" spans="1:29" s="4" customFormat="1" ht="14.25" customHeight="1">
      <c r="A12" s="54" t="s">
        <v>4</v>
      </c>
      <c r="B12" s="24" t="s">
        <v>24</v>
      </c>
      <c r="C12" s="25" t="s">
        <v>34</v>
      </c>
      <c r="D12" s="69">
        <v>970</v>
      </c>
      <c r="E12" s="69">
        <v>933</v>
      </c>
      <c r="F12" s="70">
        <v>910</v>
      </c>
      <c r="G12" s="70">
        <v>883</v>
      </c>
      <c r="H12" s="70">
        <v>842</v>
      </c>
      <c r="I12" s="70">
        <v>843</v>
      </c>
      <c r="J12" s="70">
        <v>838</v>
      </c>
      <c r="K12" s="70">
        <v>832</v>
      </c>
      <c r="L12" s="14">
        <v>782</v>
      </c>
      <c r="M12" s="31">
        <f t="shared" si="5"/>
        <v>-50</v>
      </c>
      <c r="N12" s="55">
        <f t="shared" si="6"/>
        <v>218960</v>
      </c>
      <c r="O12" s="56"/>
      <c r="P12" s="56">
        <f t="shared" si="7"/>
        <v>526108</v>
      </c>
      <c r="Q12" s="33">
        <v>522862</v>
      </c>
      <c r="R12" s="27">
        <f t="shared" si="2"/>
        <v>-3246</v>
      </c>
      <c r="S12" s="27">
        <f t="shared" si="3"/>
        <v>-3246</v>
      </c>
      <c r="T12" s="27">
        <f t="shared" si="4"/>
        <v>0</v>
      </c>
      <c r="U12" s="57">
        <f>IF(R12&lt;1,ROUND((P12-Q12)/(P$7-Q$7+T$7)*(R$7*-1)+Q12,0),Q12)</f>
        <v>526017</v>
      </c>
      <c r="V12" s="53"/>
      <c r="W12" s="53"/>
      <c r="X12" s="53"/>
      <c r="Y12" s="53"/>
      <c r="Z12" s="53"/>
      <c r="AA12" s="53"/>
      <c r="AB12" s="53"/>
      <c r="AC12" s="53"/>
    </row>
    <row r="13" spans="1:29" s="4" customFormat="1" ht="14.25" customHeight="1">
      <c r="A13" s="54" t="s">
        <v>5</v>
      </c>
      <c r="B13" s="24" t="s">
        <v>25</v>
      </c>
      <c r="C13" s="25" t="s">
        <v>34</v>
      </c>
      <c r="D13" s="69">
        <v>1797</v>
      </c>
      <c r="E13" s="69">
        <v>1778</v>
      </c>
      <c r="F13" s="70">
        <v>1755</v>
      </c>
      <c r="G13" s="70">
        <v>1717</v>
      </c>
      <c r="H13" s="70">
        <v>1705</v>
      </c>
      <c r="I13" s="70">
        <v>1651</v>
      </c>
      <c r="J13" s="70">
        <v>1616</v>
      </c>
      <c r="K13" s="70">
        <v>1587</v>
      </c>
      <c r="L13" s="14">
        <v>1588</v>
      </c>
      <c r="M13" s="31">
        <f t="shared" si="5"/>
        <v>1</v>
      </c>
      <c r="N13" s="55">
        <f t="shared" si="6"/>
        <v>444640</v>
      </c>
      <c r="O13" s="56"/>
      <c r="P13" s="56">
        <f>ROUND($O$7*(N13/$N$7),0)</f>
        <v>1068363</v>
      </c>
      <c r="Q13" s="33">
        <v>997334</v>
      </c>
      <c r="R13" s="27">
        <f t="shared" si="2"/>
        <v>-71029</v>
      </c>
      <c r="S13" s="27">
        <f t="shared" si="3"/>
        <v>-71029</v>
      </c>
      <c r="T13" s="27">
        <f t="shared" si="4"/>
        <v>0</v>
      </c>
      <c r="U13" s="57">
        <f t="shared" si="8"/>
        <v>1066363</v>
      </c>
      <c r="V13" s="53"/>
      <c r="W13" s="53"/>
      <c r="X13" s="53"/>
      <c r="Y13" s="53"/>
      <c r="Z13" s="53"/>
      <c r="AA13" s="53"/>
      <c r="AB13" s="53"/>
      <c r="AC13" s="53"/>
    </row>
    <row r="14" spans="1:29" s="4" customFormat="1" ht="14.25" customHeight="1">
      <c r="A14" s="54" t="s">
        <v>6</v>
      </c>
      <c r="B14" s="24" t="s">
        <v>26</v>
      </c>
      <c r="C14" s="25" t="s">
        <v>34</v>
      </c>
      <c r="D14" s="69">
        <v>1668</v>
      </c>
      <c r="E14" s="69">
        <v>1659</v>
      </c>
      <c r="F14" s="70">
        <v>1629</v>
      </c>
      <c r="G14" s="70">
        <v>1606</v>
      </c>
      <c r="H14" s="70">
        <v>1576</v>
      </c>
      <c r="I14" s="70">
        <v>1574</v>
      </c>
      <c r="J14" s="70">
        <v>1583</v>
      </c>
      <c r="K14" s="70">
        <v>1564</v>
      </c>
      <c r="L14" s="14">
        <v>1571</v>
      </c>
      <c r="M14" s="31">
        <f t="shared" si="5"/>
        <v>7</v>
      </c>
      <c r="N14" s="55">
        <f t="shared" si="6"/>
        <v>439880</v>
      </c>
      <c r="O14" s="56"/>
      <c r="P14" s="56">
        <f t="shared" si="7"/>
        <v>1056926</v>
      </c>
      <c r="Q14" s="33">
        <v>982880</v>
      </c>
      <c r="R14" s="27">
        <f t="shared" si="2"/>
        <v>-74046</v>
      </c>
      <c r="S14" s="27">
        <f t="shared" si="3"/>
        <v>-74046</v>
      </c>
      <c r="T14" s="27">
        <f t="shared" si="4"/>
        <v>0</v>
      </c>
      <c r="U14" s="57">
        <f t="shared" si="8"/>
        <v>1054841</v>
      </c>
      <c r="V14" s="53"/>
      <c r="W14" s="53"/>
      <c r="X14" s="53"/>
      <c r="Y14" s="53"/>
      <c r="Z14" s="53"/>
      <c r="AA14" s="53"/>
      <c r="AB14" s="53"/>
      <c r="AC14" s="53"/>
    </row>
    <row r="15" spans="1:29" s="4" customFormat="1" ht="14.25" customHeight="1">
      <c r="A15" s="54" t="s">
        <v>7</v>
      </c>
      <c r="B15" s="24" t="s">
        <v>18</v>
      </c>
      <c r="C15" s="25" t="s">
        <v>34</v>
      </c>
      <c r="D15" s="69">
        <v>463</v>
      </c>
      <c r="E15" s="69">
        <v>443</v>
      </c>
      <c r="F15" s="70">
        <v>444</v>
      </c>
      <c r="G15" s="70">
        <v>441</v>
      </c>
      <c r="H15" s="70">
        <v>414</v>
      </c>
      <c r="I15" s="70">
        <v>414</v>
      </c>
      <c r="J15" s="70">
        <v>393</v>
      </c>
      <c r="K15" s="70">
        <v>380</v>
      </c>
      <c r="L15" s="14">
        <v>340</v>
      </c>
      <c r="M15" s="31">
        <f t="shared" si="5"/>
        <v>-40</v>
      </c>
      <c r="N15" s="55">
        <f t="shared" si="6"/>
        <v>95200</v>
      </c>
      <c r="O15" s="56"/>
      <c r="P15" s="56">
        <f t="shared" si="7"/>
        <v>228743</v>
      </c>
      <c r="Q15" s="33">
        <v>238807</v>
      </c>
      <c r="R15" s="27">
        <f t="shared" si="2"/>
        <v>10064</v>
      </c>
      <c r="S15" s="27">
        <f t="shared" si="3"/>
        <v>0</v>
      </c>
      <c r="T15" s="27">
        <f t="shared" si="4"/>
        <v>10064</v>
      </c>
      <c r="U15" s="57">
        <f>IF(R15&lt;1,ROUND((P15-Q15)/(P$7-Q$7+T$7)*(R$7*-1)+Q15,0),Q15)</f>
        <v>238807</v>
      </c>
      <c r="V15" s="53"/>
      <c r="W15" s="53"/>
      <c r="X15" s="53"/>
      <c r="Y15" s="53"/>
      <c r="Z15" s="53"/>
      <c r="AA15" s="53"/>
      <c r="AB15" s="53"/>
      <c r="AC15" s="53"/>
    </row>
    <row r="16" spans="1:29" s="4" customFormat="1" ht="14.25" customHeight="1">
      <c r="A16" s="54" t="s">
        <v>8</v>
      </c>
      <c r="B16" s="24" t="s">
        <v>27</v>
      </c>
      <c r="C16" s="25" t="s">
        <v>34</v>
      </c>
      <c r="D16" s="69">
        <v>1146</v>
      </c>
      <c r="E16" s="69">
        <v>1115</v>
      </c>
      <c r="F16" s="70">
        <v>1091</v>
      </c>
      <c r="G16" s="70">
        <v>1050</v>
      </c>
      <c r="H16" s="70">
        <v>1048</v>
      </c>
      <c r="I16" s="70">
        <v>1025</v>
      </c>
      <c r="J16" s="70">
        <v>984</v>
      </c>
      <c r="K16" s="70">
        <v>936</v>
      </c>
      <c r="L16" s="14">
        <v>1008</v>
      </c>
      <c r="M16" s="31">
        <f t="shared" si="5"/>
        <v>72</v>
      </c>
      <c r="N16" s="55">
        <f t="shared" si="6"/>
        <v>282240</v>
      </c>
      <c r="O16" s="56"/>
      <c r="P16" s="56">
        <f t="shared" si="7"/>
        <v>678155</v>
      </c>
      <c r="Q16" s="33">
        <v>588220</v>
      </c>
      <c r="R16" s="27">
        <f t="shared" si="2"/>
        <v>-89935</v>
      </c>
      <c r="S16" s="27">
        <f t="shared" si="3"/>
        <v>-89935</v>
      </c>
      <c r="T16" s="27">
        <f t="shared" si="4"/>
        <v>0</v>
      </c>
      <c r="U16" s="57">
        <f t="shared" si="8"/>
        <v>675623</v>
      </c>
      <c r="V16" s="53"/>
      <c r="W16" s="53"/>
      <c r="X16" s="53"/>
      <c r="Y16" s="53"/>
      <c r="Z16" s="53"/>
      <c r="AA16" s="53"/>
      <c r="AB16" s="53"/>
      <c r="AC16" s="53"/>
    </row>
    <row r="17" spans="1:29" s="4" customFormat="1" ht="14.25" customHeight="1">
      <c r="A17" s="54" t="s">
        <v>9</v>
      </c>
      <c r="B17" s="24" t="s">
        <v>28</v>
      </c>
      <c r="C17" s="25" t="s">
        <v>34</v>
      </c>
      <c r="D17" s="69">
        <v>558</v>
      </c>
      <c r="E17" s="69">
        <v>544</v>
      </c>
      <c r="F17" s="70">
        <v>548</v>
      </c>
      <c r="G17" s="70">
        <v>533</v>
      </c>
      <c r="H17" s="70">
        <v>518</v>
      </c>
      <c r="I17" s="70">
        <v>516</v>
      </c>
      <c r="J17" s="70">
        <v>512</v>
      </c>
      <c r="K17" s="70">
        <v>472</v>
      </c>
      <c r="L17" s="14">
        <v>542</v>
      </c>
      <c r="M17" s="31">
        <f t="shared" si="5"/>
        <v>70</v>
      </c>
      <c r="N17" s="55">
        <f t="shared" si="6"/>
        <v>151760</v>
      </c>
      <c r="O17" s="56"/>
      <c r="P17" s="56">
        <f t="shared" si="7"/>
        <v>364643</v>
      </c>
      <c r="Q17" s="33">
        <v>296624</v>
      </c>
      <c r="R17" s="27">
        <f t="shared" si="2"/>
        <v>-68019</v>
      </c>
      <c r="S17" s="27">
        <f t="shared" si="3"/>
        <v>-68019</v>
      </c>
      <c r="T17" s="27">
        <f t="shared" si="4"/>
        <v>0</v>
      </c>
      <c r="U17" s="57">
        <f t="shared" si="8"/>
        <v>362728</v>
      </c>
      <c r="V17" s="53"/>
      <c r="W17" s="53"/>
      <c r="X17" s="53"/>
      <c r="Y17" s="53"/>
      <c r="Z17" s="53"/>
      <c r="AA17" s="53"/>
      <c r="AB17" s="53"/>
      <c r="AC17" s="53"/>
    </row>
    <row r="18" spans="1:29" s="4" customFormat="1" ht="14.25" customHeight="1">
      <c r="A18" s="54" t="s">
        <v>10</v>
      </c>
      <c r="B18" s="24" t="s">
        <v>29</v>
      </c>
      <c r="C18" s="25" t="s">
        <v>34</v>
      </c>
      <c r="D18" s="69">
        <v>1076</v>
      </c>
      <c r="E18" s="69">
        <v>1030</v>
      </c>
      <c r="F18" s="70">
        <v>1015</v>
      </c>
      <c r="G18" s="70">
        <v>1000</v>
      </c>
      <c r="H18" s="70">
        <v>983</v>
      </c>
      <c r="I18" s="70">
        <v>967</v>
      </c>
      <c r="J18" s="70">
        <v>959</v>
      </c>
      <c r="K18" s="70">
        <v>925</v>
      </c>
      <c r="L18" s="14">
        <v>968</v>
      </c>
      <c r="M18" s="31">
        <f t="shared" si="5"/>
        <v>43</v>
      </c>
      <c r="N18" s="55">
        <f t="shared" si="6"/>
        <v>271040</v>
      </c>
      <c r="O18" s="56"/>
      <c r="P18" s="56">
        <f t="shared" si="7"/>
        <v>651244</v>
      </c>
      <c r="Q18" s="33">
        <v>581307</v>
      </c>
      <c r="R18" s="27">
        <f t="shared" si="2"/>
        <v>-69937</v>
      </c>
      <c r="S18" s="27">
        <f t="shared" si="3"/>
        <v>-69937</v>
      </c>
      <c r="T18" s="27">
        <f t="shared" si="4"/>
        <v>0</v>
      </c>
      <c r="U18" s="57">
        <f>IF(R18&lt;1,ROUND((P18-Q18)/(P$7-Q$7+T$7)*(R$7*-1)+Q18,0),Q18)</f>
        <v>649275</v>
      </c>
      <c r="V18" s="53"/>
      <c r="W18" s="53"/>
      <c r="X18" s="53"/>
      <c r="Y18" s="53"/>
      <c r="Z18" s="53"/>
      <c r="AA18" s="53"/>
      <c r="AB18" s="53"/>
      <c r="AC18" s="53"/>
    </row>
    <row r="19" spans="1:29" s="4" customFormat="1" ht="14.25" customHeight="1">
      <c r="A19" s="54" t="s">
        <v>11</v>
      </c>
      <c r="B19" s="24" t="s">
        <v>30</v>
      </c>
      <c r="C19" s="25" t="s">
        <v>34</v>
      </c>
      <c r="D19" s="69">
        <v>670</v>
      </c>
      <c r="E19" s="69">
        <v>660</v>
      </c>
      <c r="F19" s="70">
        <v>654</v>
      </c>
      <c r="G19" s="70">
        <v>653</v>
      </c>
      <c r="H19" s="70">
        <v>633</v>
      </c>
      <c r="I19" s="70">
        <v>667</v>
      </c>
      <c r="J19" s="70">
        <v>671</v>
      </c>
      <c r="K19" s="70">
        <v>684</v>
      </c>
      <c r="L19" s="14">
        <v>744</v>
      </c>
      <c r="M19" s="31">
        <f t="shared" si="5"/>
        <v>60</v>
      </c>
      <c r="N19" s="55">
        <f t="shared" si="6"/>
        <v>208320</v>
      </c>
      <c r="O19" s="56"/>
      <c r="P19" s="56">
        <f>ROUND($O$7*(N19/$N$7),0)</f>
        <v>500543</v>
      </c>
      <c r="Q19" s="33">
        <v>429853</v>
      </c>
      <c r="R19" s="27">
        <f t="shared" si="2"/>
        <v>-70690</v>
      </c>
      <c r="S19" s="27">
        <f t="shared" si="3"/>
        <v>-70690</v>
      </c>
      <c r="T19" s="27">
        <f t="shared" si="4"/>
        <v>0</v>
      </c>
      <c r="U19" s="57">
        <f t="shared" si="8"/>
        <v>498553</v>
      </c>
      <c r="V19" s="53"/>
      <c r="W19" s="53"/>
      <c r="X19" s="53"/>
      <c r="Y19" s="53"/>
      <c r="Z19" s="53"/>
      <c r="AA19" s="53"/>
      <c r="AB19" s="53"/>
      <c r="AC19" s="53"/>
    </row>
    <row r="20" spans="1:29" s="4" customFormat="1" ht="14.25" customHeight="1">
      <c r="A20" s="54" t="s">
        <v>12</v>
      </c>
      <c r="B20" s="24" t="s">
        <v>31</v>
      </c>
      <c r="C20" s="25" t="s">
        <v>34</v>
      </c>
      <c r="D20" s="69">
        <v>936</v>
      </c>
      <c r="E20" s="69">
        <v>947</v>
      </c>
      <c r="F20" s="70">
        <v>952</v>
      </c>
      <c r="G20" s="70">
        <v>935</v>
      </c>
      <c r="H20" s="70">
        <v>932</v>
      </c>
      <c r="I20" s="70">
        <v>915</v>
      </c>
      <c r="J20" s="70">
        <v>928</v>
      </c>
      <c r="K20" s="70">
        <v>913</v>
      </c>
      <c r="L20" s="14">
        <v>842</v>
      </c>
      <c r="M20" s="31">
        <f t="shared" si="5"/>
        <v>-71</v>
      </c>
      <c r="N20" s="55">
        <f t="shared" si="6"/>
        <v>235760</v>
      </c>
      <c r="O20" s="56"/>
      <c r="P20" s="56">
        <f t="shared" si="7"/>
        <v>566475</v>
      </c>
      <c r="Q20" s="33">
        <v>573766</v>
      </c>
      <c r="R20" s="27">
        <f t="shared" si="2"/>
        <v>7291</v>
      </c>
      <c r="S20" s="27">
        <f t="shared" si="3"/>
        <v>0</v>
      </c>
      <c r="T20" s="27">
        <f t="shared" si="4"/>
        <v>7291</v>
      </c>
      <c r="U20" s="57">
        <f t="shared" si="8"/>
        <v>573766</v>
      </c>
      <c r="V20" s="53"/>
      <c r="W20" s="53"/>
      <c r="X20" s="53"/>
      <c r="Y20" s="53"/>
      <c r="Z20" s="53"/>
      <c r="AA20" s="53"/>
      <c r="AB20" s="53"/>
      <c r="AC20" s="53"/>
    </row>
    <row r="21" spans="1:29" s="4" customFormat="1" ht="14.25" customHeight="1">
      <c r="A21" s="54" t="s">
        <v>13</v>
      </c>
      <c r="B21" s="24" t="s">
        <v>19</v>
      </c>
      <c r="C21" s="25" t="s">
        <v>34</v>
      </c>
      <c r="D21" s="69">
        <v>784</v>
      </c>
      <c r="E21" s="69">
        <v>759</v>
      </c>
      <c r="F21" s="70">
        <v>744</v>
      </c>
      <c r="G21" s="70">
        <v>719</v>
      </c>
      <c r="H21" s="70">
        <v>697</v>
      </c>
      <c r="I21" s="70">
        <v>669</v>
      </c>
      <c r="J21" s="70">
        <v>662</v>
      </c>
      <c r="K21" s="70">
        <v>634</v>
      </c>
      <c r="L21" s="14">
        <v>578</v>
      </c>
      <c r="M21" s="31">
        <f t="shared" si="5"/>
        <v>-56</v>
      </c>
      <c r="N21" s="55">
        <f t="shared" si="6"/>
        <v>161840</v>
      </c>
      <c r="O21" s="56"/>
      <c r="P21" s="56">
        <f t="shared" si="7"/>
        <v>388863</v>
      </c>
      <c r="Q21" s="33">
        <v>398431</v>
      </c>
      <c r="R21" s="27">
        <f t="shared" si="2"/>
        <v>9568</v>
      </c>
      <c r="S21" s="27">
        <f t="shared" si="3"/>
        <v>0</v>
      </c>
      <c r="T21" s="27">
        <f t="shared" si="4"/>
        <v>9568</v>
      </c>
      <c r="U21" s="57">
        <f t="shared" si="8"/>
        <v>398431</v>
      </c>
      <c r="V21" s="53"/>
      <c r="W21" s="53"/>
      <c r="X21" s="53"/>
      <c r="Y21" s="53"/>
      <c r="Z21" s="53"/>
      <c r="AA21" s="53"/>
      <c r="AB21" s="53"/>
      <c r="AC21" s="53"/>
    </row>
    <row r="22" spans="1:29" s="4" customFormat="1" ht="14.25" customHeight="1">
      <c r="A22" s="54" t="s">
        <v>14</v>
      </c>
      <c r="B22" s="24" t="s">
        <v>32</v>
      </c>
      <c r="C22" s="25" t="s">
        <v>34</v>
      </c>
      <c r="D22" s="69">
        <v>382</v>
      </c>
      <c r="E22" s="69">
        <v>367</v>
      </c>
      <c r="F22" s="70">
        <v>371</v>
      </c>
      <c r="G22" s="70">
        <v>370</v>
      </c>
      <c r="H22" s="70">
        <v>368</v>
      </c>
      <c r="I22" s="70">
        <v>359</v>
      </c>
      <c r="J22" s="70">
        <v>353</v>
      </c>
      <c r="K22" s="70">
        <v>336</v>
      </c>
      <c r="L22" s="14">
        <v>353</v>
      </c>
      <c r="M22" s="31">
        <f t="shared" si="5"/>
        <v>17</v>
      </c>
      <c r="N22" s="55">
        <f t="shared" si="6"/>
        <v>98840</v>
      </c>
      <c r="O22" s="56"/>
      <c r="P22" s="56">
        <f>ROUND($O$7*(N22/$N$7),0)</f>
        <v>237489</v>
      </c>
      <c r="Q22" s="33">
        <v>211156</v>
      </c>
      <c r="R22" s="27">
        <f t="shared" si="2"/>
        <v>-26333</v>
      </c>
      <c r="S22" s="27">
        <f t="shared" si="3"/>
        <v>-26333</v>
      </c>
      <c r="T22" s="27">
        <f t="shared" si="4"/>
        <v>0</v>
      </c>
      <c r="U22" s="57">
        <f>IF(R22&lt;1,ROUND((P22-Q22)/(P$7-Q$7+T$7)*(R$7*-1)+Q22,0),Q22)</f>
        <v>236748</v>
      </c>
      <c r="V22" s="53"/>
      <c r="W22" s="53"/>
      <c r="X22" s="53"/>
      <c r="Y22" s="53"/>
      <c r="Z22" s="53"/>
      <c r="AA22" s="53"/>
      <c r="AB22" s="53"/>
      <c r="AC22" s="53"/>
    </row>
    <row r="24" spans="1:21" ht="47.25" customHeight="1">
      <c r="A24" s="77" t="s">
        <v>82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</row>
    <row r="25" spans="1:22" ht="60" customHeight="1">
      <c r="A25" s="92" t="s">
        <v>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32"/>
    </row>
  </sheetData>
  <sheetProtection/>
  <mergeCells count="20">
    <mergeCell ref="K4:K5"/>
    <mergeCell ref="H4:H5"/>
    <mergeCell ref="I4:I5"/>
    <mergeCell ref="L4:L5"/>
    <mergeCell ref="M4:M5"/>
    <mergeCell ref="U4:U5"/>
    <mergeCell ref="S4:S5"/>
    <mergeCell ref="T4:T5"/>
    <mergeCell ref="R4:R5"/>
    <mergeCell ref="J4:J5"/>
    <mergeCell ref="A3:U3"/>
    <mergeCell ref="A24:U24"/>
    <mergeCell ref="A25:U2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5748031496062992" top="0.8661417322834646" bottom="0.35433070866141736" header="0.1968503937007874" footer="0.1968503937007874"/>
  <pageSetup blackAndWhite="1"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D24"/>
  <sheetViews>
    <sheetView showZeros="0" zoomScale="80" zoomScaleNormal="80" zoomScaleSheetLayoutView="90" zoomScalePageLayoutView="0" workbookViewId="0" topLeftCell="A1">
      <selection activeCell="U7" sqref="U7"/>
    </sheetView>
  </sheetViews>
  <sheetFormatPr defaultColWidth="9.00390625" defaultRowHeight="12.75"/>
  <cols>
    <col min="1" max="1" width="8.00390625" style="3" customWidth="1"/>
    <col min="2" max="2" width="19.375" style="3" customWidth="1"/>
    <col min="3" max="3" width="12.25390625" style="3" customWidth="1"/>
    <col min="4" max="4" width="11.875" style="3" customWidth="1"/>
    <col min="5" max="12" width="11.875" style="1" customWidth="1"/>
    <col min="13" max="13" width="10.375" style="1" customWidth="1"/>
    <col min="14" max="14" width="12.75390625" style="1" customWidth="1"/>
    <col min="15" max="15" width="13.375" style="1" customWidth="1"/>
    <col min="16" max="16" width="13.875" style="1" customWidth="1"/>
    <col min="17" max="17" width="12.75390625" style="1" customWidth="1"/>
    <col min="18" max="18" width="13.75390625" style="1" customWidth="1"/>
    <col min="19" max="19" width="15.625" style="1" customWidth="1"/>
    <col min="20" max="20" width="10.75390625" style="1" customWidth="1"/>
    <col min="21" max="21" width="13.125" style="1" customWidth="1"/>
    <col min="22" max="16384" width="9.125" style="1" customWidth="1"/>
  </cols>
  <sheetData>
    <row r="1" spans="1:30" ht="27.75" customHeight="1">
      <c r="A1" s="43" t="s">
        <v>68</v>
      </c>
      <c r="B1" s="44" t="s">
        <v>34</v>
      </c>
      <c r="C1" s="45">
        <v>280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46"/>
      <c r="X1" s="46"/>
      <c r="Y1" s="46"/>
      <c r="Z1" s="46"/>
      <c r="AA1" s="46"/>
      <c r="AB1" s="46"/>
      <c r="AC1" s="46"/>
      <c r="AD1" s="46"/>
    </row>
    <row r="2" spans="1:30" ht="27.75" customHeight="1">
      <c r="A2" s="43" t="s">
        <v>68</v>
      </c>
      <c r="B2" s="44" t="s">
        <v>33</v>
      </c>
      <c r="C2" s="45">
        <v>184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46"/>
      <c r="X2" s="46"/>
      <c r="Y2" s="46"/>
      <c r="Z2" s="46"/>
      <c r="AA2" s="46"/>
      <c r="AB2" s="46"/>
      <c r="AC2" s="46"/>
      <c r="AD2" s="46"/>
    </row>
    <row r="3" spans="1:21" ht="52.5" customHeight="1">
      <c r="A3" s="76" t="s">
        <v>84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13" customFormat="1" ht="130.5" customHeight="1">
      <c r="A4" s="80" t="s">
        <v>40</v>
      </c>
      <c r="B4" s="80" t="s">
        <v>64</v>
      </c>
      <c r="C4" s="80" t="s">
        <v>36</v>
      </c>
      <c r="D4" s="82" t="s">
        <v>39</v>
      </c>
      <c r="E4" s="82" t="s">
        <v>38</v>
      </c>
      <c r="F4" s="82" t="s">
        <v>43</v>
      </c>
      <c r="G4" s="82" t="s">
        <v>62</v>
      </c>
      <c r="H4" s="82" t="s">
        <v>61</v>
      </c>
      <c r="I4" s="82" t="s">
        <v>65</v>
      </c>
      <c r="J4" s="82" t="s">
        <v>66</v>
      </c>
      <c r="K4" s="82" t="s">
        <v>74</v>
      </c>
      <c r="L4" s="82" t="s">
        <v>77</v>
      </c>
      <c r="M4" s="86" t="s">
        <v>67</v>
      </c>
      <c r="N4" s="36" t="s">
        <v>41</v>
      </c>
      <c r="O4" s="36" t="s">
        <v>60</v>
      </c>
      <c r="P4" s="37" t="s">
        <v>42</v>
      </c>
      <c r="Q4" s="37" t="s">
        <v>59</v>
      </c>
      <c r="R4" s="90" t="s">
        <v>35</v>
      </c>
      <c r="S4" s="88" t="s">
        <v>17</v>
      </c>
      <c r="T4" s="88" t="s">
        <v>16</v>
      </c>
      <c r="U4" s="82" t="s">
        <v>85</v>
      </c>
    </row>
    <row r="5" spans="1:21" s="13" customFormat="1" ht="39" customHeight="1">
      <c r="A5" s="81"/>
      <c r="B5" s="81"/>
      <c r="C5" s="81"/>
      <c r="D5" s="83"/>
      <c r="E5" s="83"/>
      <c r="F5" s="83"/>
      <c r="G5" s="83"/>
      <c r="H5" s="83"/>
      <c r="I5" s="83"/>
      <c r="J5" s="83"/>
      <c r="K5" s="83"/>
      <c r="L5" s="83"/>
      <c r="M5" s="87"/>
      <c r="N5" s="36" t="s">
        <v>56</v>
      </c>
      <c r="O5" s="36" t="s">
        <v>57</v>
      </c>
      <c r="P5" s="37" t="s">
        <v>58</v>
      </c>
      <c r="Q5" s="37" t="s">
        <v>86</v>
      </c>
      <c r="R5" s="91"/>
      <c r="S5" s="89"/>
      <c r="T5" s="89"/>
      <c r="U5" s="83"/>
    </row>
    <row r="6" spans="1:21" s="22" customFormat="1" ht="12.75">
      <c r="A6" s="38" t="s">
        <v>44</v>
      </c>
      <c r="B6" s="38" t="s">
        <v>45</v>
      </c>
      <c r="C6" s="38" t="s">
        <v>46</v>
      </c>
      <c r="D6" s="38"/>
      <c r="E6" s="38"/>
      <c r="F6" s="38"/>
      <c r="G6" s="38"/>
      <c r="H6" s="38"/>
      <c r="I6" s="38"/>
      <c r="J6" s="38" t="s">
        <v>47</v>
      </c>
      <c r="K6" s="38"/>
      <c r="L6" s="38" t="s">
        <v>47</v>
      </c>
      <c r="M6" s="38" t="s">
        <v>49</v>
      </c>
      <c r="N6" s="38" t="s">
        <v>49</v>
      </c>
      <c r="O6" s="38" t="s">
        <v>48</v>
      </c>
      <c r="P6" s="38" t="s">
        <v>50</v>
      </c>
      <c r="Q6" s="38" t="s">
        <v>51</v>
      </c>
      <c r="R6" s="38" t="s">
        <v>52</v>
      </c>
      <c r="S6" s="38" t="s">
        <v>53</v>
      </c>
      <c r="T6" s="38" t="s">
        <v>54</v>
      </c>
      <c r="U6" s="38" t="s">
        <v>55</v>
      </c>
    </row>
    <row r="7" spans="1:21" s="4" customFormat="1" ht="18" customHeight="1">
      <c r="A7" s="47">
        <v>20</v>
      </c>
      <c r="B7" s="48" t="s">
        <v>20</v>
      </c>
      <c r="C7" s="71"/>
      <c r="D7" s="67">
        <f>SUM(D8:D22)</f>
        <v>31975</v>
      </c>
      <c r="E7" s="67">
        <f>SUM(E8:E22)</f>
        <v>31693</v>
      </c>
      <c r="F7" s="67">
        <f>SUM(F8:F22)</f>
        <v>31609</v>
      </c>
      <c r="G7" s="67">
        <f>SUM(G8:G22)</f>
        <v>31184</v>
      </c>
      <c r="H7" s="67">
        <v>30751</v>
      </c>
      <c r="I7" s="68">
        <v>30578</v>
      </c>
      <c r="J7" s="68">
        <v>30350</v>
      </c>
      <c r="K7" s="68">
        <v>29989</v>
      </c>
      <c r="L7" s="9">
        <f>SUM(L8:L22)</f>
        <v>29448</v>
      </c>
      <c r="M7" s="49">
        <f>SUM(M8:M22)</f>
        <v>-541</v>
      </c>
      <c r="N7" s="23">
        <f>SUM(N8:N22)</f>
        <v>6800736</v>
      </c>
      <c r="O7" s="10">
        <v>15200497</v>
      </c>
      <c r="P7" s="19">
        <f aca="true" t="shared" si="0" ref="P7:U7">SUM(P8:P22)</f>
        <v>15200497</v>
      </c>
      <c r="Q7" s="19">
        <f t="shared" si="0"/>
        <v>0</v>
      </c>
      <c r="R7" s="19">
        <f t="shared" si="0"/>
        <v>-15200497</v>
      </c>
      <c r="S7" s="19">
        <f t="shared" si="0"/>
        <v>-15200497</v>
      </c>
      <c r="T7" s="19">
        <f t="shared" si="0"/>
        <v>0</v>
      </c>
      <c r="U7" s="19">
        <f t="shared" si="0"/>
        <v>15200497</v>
      </c>
    </row>
    <row r="8" spans="1:21" s="4" customFormat="1" ht="14.25" customHeight="1">
      <c r="A8" s="54" t="s">
        <v>0</v>
      </c>
      <c r="B8" s="24" t="s">
        <v>15</v>
      </c>
      <c r="C8" s="25" t="s">
        <v>33</v>
      </c>
      <c r="D8" s="69">
        <v>16221</v>
      </c>
      <c r="E8" s="69">
        <v>16242</v>
      </c>
      <c r="F8" s="70">
        <v>16319</v>
      </c>
      <c r="G8" s="70">
        <v>16147</v>
      </c>
      <c r="H8" s="70">
        <v>16014</v>
      </c>
      <c r="I8" s="70">
        <v>16005</v>
      </c>
      <c r="J8" s="70">
        <v>15986</v>
      </c>
      <c r="K8" s="70">
        <v>15943</v>
      </c>
      <c r="L8" s="14">
        <v>15049</v>
      </c>
      <c r="M8" s="31">
        <f>L8-K8</f>
        <v>-894</v>
      </c>
      <c r="N8" s="28">
        <f>ROUND(IF(C8="сельский",L8*C$1,L8*C$2),0)</f>
        <v>2769016</v>
      </c>
      <c r="O8" s="12"/>
      <c r="P8" s="12">
        <f>ROUND($O$7*(N8/$N$7),0)-1</f>
        <v>6189097</v>
      </c>
      <c r="Q8" s="12"/>
      <c r="R8" s="27">
        <f aca="true" t="shared" si="1" ref="R8:R22">Q8-P8</f>
        <v>-6189097</v>
      </c>
      <c r="S8" s="27">
        <f aca="true" t="shared" si="2" ref="S8:S22">IF(R8&lt;1,R8,0)</f>
        <v>-6189097</v>
      </c>
      <c r="T8" s="27">
        <f aca="true" t="shared" si="3" ref="T8:T22">IF(R8&gt;1,R8,0)</f>
        <v>0</v>
      </c>
      <c r="U8" s="39">
        <f>IF(R8&lt;1,ROUND((P8-Q8)/(P$7-Q$7+T$7)*(R$7*-1)+Q8,0),Q8)</f>
        <v>6189097</v>
      </c>
    </row>
    <row r="9" spans="1:21" s="4" customFormat="1" ht="14.25" customHeight="1">
      <c r="A9" s="54" t="s">
        <v>1</v>
      </c>
      <c r="B9" s="24" t="s">
        <v>21</v>
      </c>
      <c r="C9" s="25" t="s">
        <v>34</v>
      </c>
      <c r="D9" s="69">
        <v>778</v>
      </c>
      <c r="E9" s="69">
        <v>754</v>
      </c>
      <c r="F9" s="70">
        <v>756</v>
      </c>
      <c r="G9" s="70">
        <v>746</v>
      </c>
      <c r="H9" s="70">
        <v>720</v>
      </c>
      <c r="I9" s="70">
        <v>705</v>
      </c>
      <c r="J9" s="70">
        <v>687</v>
      </c>
      <c r="K9" s="70">
        <v>656</v>
      </c>
      <c r="L9" s="14">
        <v>799</v>
      </c>
      <c r="M9" s="31">
        <f aca="true" t="shared" si="4" ref="M9:M22">L9-K9</f>
        <v>143</v>
      </c>
      <c r="N9" s="28">
        <f aca="true" t="shared" si="5" ref="N9:N22">ROUND(IF(C9="сельский",L9*C$1,L9*C$2),0)</f>
        <v>223720</v>
      </c>
      <c r="O9" s="12"/>
      <c r="P9" s="12">
        <f>ROUND($O$7*(N9/$N$7),0)</f>
        <v>500042</v>
      </c>
      <c r="Q9" s="12"/>
      <c r="R9" s="27">
        <f t="shared" si="1"/>
        <v>-500042</v>
      </c>
      <c r="S9" s="27">
        <f t="shared" si="2"/>
        <v>-500042</v>
      </c>
      <c r="T9" s="27">
        <f t="shared" si="3"/>
        <v>0</v>
      </c>
      <c r="U9" s="39">
        <f>IF(R9&lt;1,ROUND((P9-Q9)/(P$7-Q$7+T$7)*(R$7*-1)+Q9,0),Q9)</f>
        <v>500042</v>
      </c>
    </row>
    <row r="10" spans="1:21" s="4" customFormat="1" ht="14.25" customHeight="1">
      <c r="A10" s="54" t="s">
        <v>2</v>
      </c>
      <c r="B10" s="24" t="s">
        <v>22</v>
      </c>
      <c r="C10" s="25" t="s">
        <v>34</v>
      </c>
      <c r="D10" s="69">
        <v>432</v>
      </c>
      <c r="E10" s="69">
        <v>423</v>
      </c>
      <c r="F10" s="70">
        <v>425</v>
      </c>
      <c r="G10" s="70">
        <v>433</v>
      </c>
      <c r="H10" s="70">
        <v>427</v>
      </c>
      <c r="I10" s="70">
        <v>400</v>
      </c>
      <c r="J10" s="70">
        <v>379</v>
      </c>
      <c r="K10" s="70">
        <v>358</v>
      </c>
      <c r="L10" s="14">
        <v>377</v>
      </c>
      <c r="M10" s="31">
        <f t="shared" si="4"/>
        <v>19</v>
      </c>
      <c r="N10" s="28">
        <f t="shared" si="5"/>
        <v>105560</v>
      </c>
      <c r="O10" s="12"/>
      <c r="P10" s="12">
        <f>ROUND($O$7*(N10/$N$7),0)</f>
        <v>235940</v>
      </c>
      <c r="Q10" s="12"/>
      <c r="R10" s="27">
        <f t="shared" si="1"/>
        <v>-235940</v>
      </c>
      <c r="S10" s="27">
        <f t="shared" si="2"/>
        <v>-235940</v>
      </c>
      <c r="T10" s="27">
        <f t="shared" si="3"/>
        <v>0</v>
      </c>
      <c r="U10" s="39">
        <f aca="true" t="shared" si="6" ref="U10:U21">IF(R10&lt;1,ROUND((P10-Q10)/(P$7-Q$7+T$7)*(R$7*-1)+Q10,0),Q10)</f>
        <v>235940</v>
      </c>
    </row>
    <row r="11" spans="1:21" s="4" customFormat="1" ht="14.25" customHeight="1">
      <c r="A11" s="54" t="s">
        <v>3</v>
      </c>
      <c r="B11" s="24" t="s">
        <v>23</v>
      </c>
      <c r="C11" s="25" t="s">
        <v>34</v>
      </c>
      <c r="D11" s="69">
        <v>4094</v>
      </c>
      <c r="E11" s="69">
        <v>4039</v>
      </c>
      <c r="F11" s="70">
        <v>3996</v>
      </c>
      <c r="G11" s="70">
        <v>3951</v>
      </c>
      <c r="H11" s="70">
        <v>3874</v>
      </c>
      <c r="I11" s="70">
        <v>3868</v>
      </c>
      <c r="J11" s="70">
        <v>3799</v>
      </c>
      <c r="K11" s="70">
        <v>3769</v>
      </c>
      <c r="L11" s="14">
        <v>3907</v>
      </c>
      <c r="M11" s="31">
        <f t="shared" si="4"/>
        <v>138</v>
      </c>
      <c r="N11" s="28">
        <f t="shared" si="5"/>
        <v>1093960</v>
      </c>
      <c r="O11" s="12"/>
      <c r="P11" s="12">
        <f>ROUND($O$7*(N11/$N$7),0)</f>
        <v>2445138</v>
      </c>
      <c r="Q11" s="12"/>
      <c r="R11" s="27">
        <f t="shared" si="1"/>
        <v>-2445138</v>
      </c>
      <c r="S11" s="27">
        <f t="shared" si="2"/>
        <v>-2445138</v>
      </c>
      <c r="T11" s="27">
        <f t="shared" si="3"/>
        <v>0</v>
      </c>
      <c r="U11" s="39">
        <f t="shared" si="6"/>
        <v>2445138</v>
      </c>
    </row>
    <row r="12" spans="1:21" s="4" customFormat="1" ht="14.25" customHeight="1">
      <c r="A12" s="54" t="s">
        <v>4</v>
      </c>
      <c r="B12" s="24" t="s">
        <v>24</v>
      </c>
      <c r="C12" s="25" t="s">
        <v>34</v>
      </c>
      <c r="D12" s="69">
        <v>970</v>
      </c>
      <c r="E12" s="69">
        <v>933</v>
      </c>
      <c r="F12" s="70">
        <v>910</v>
      </c>
      <c r="G12" s="70">
        <v>883</v>
      </c>
      <c r="H12" s="70">
        <v>842</v>
      </c>
      <c r="I12" s="70">
        <v>843</v>
      </c>
      <c r="J12" s="70">
        <v>838</v>
      </c>
      <c r="K12" s="70">
        <v>832</v>
      </c>
      <c r="L12" s="14">
        <v>782</v>
      </c>
      <c r="M12" s="31">
        <f t="shared" si="4"/>
        <v>-50</v>
      </c>
      <c r="N12" s="28">
        <f t="shared" si="5"/>
        <v>218960</v>
      </c>
      <c r="O12" s="12"/>
      <c r="P12" s="12">
        <f aca="true" t="shared" si="7" ref="P12:P21">ROUND($O$7*(N12/$N$7),0)</f>
        <v>489403</v>
      </c>
      <c r="Q12" s="12"/>
      <c r="R12" s="27">
        <f t="shared" si="1"/>
        <v>-489403</v>
      </c>
      <c r="S12" s="27">
        <f t="shared" si="2"/>
        <v>-489403</v>
      </c>
      <c r="T12" s="27">
        <f t="shared" si="3"/>
        <v>0</v>
      </c>
      <c r="U12" s="39">
        <f>IF(R12&lt;1,ROUND((P12-Q12)/(P$7-Q$7+T$7)*(R$7*-1)+Q12,0),Q12)</f>
        <v>489403</v>
      </c>
    </row>
    <row r="13" spans="1:21" s="4" customFormat="1" ht="14.25" customHeight="1">
      <c r="A13" s="54" t="s">
        <v>5</v>
      </c>
      <c r="B13" s="24" t="s">
        <v>25</v>
      </c>
      <c r="C13" s="25" t="s">
        <v>34</v>
      </c>
      <c r="D13" s="69">
        <v>1797</v>
      </c>
      <c r="E13" s="69">
        <v>1778</v>
      </c>
      <c r="F13" s="70">
        <v>1755</v>
      </c>
      <c r="G13" s="70">
        <v>1717</v>
      </c>
      <c r="H13" s="70">
        <v>1705</v>
      </c>
      <c r="I13" s="70">
        <v>1651</v>
      </c>
      <c r="J13" s="70">
        <v>1616</v>
      </c>
      <c r="K13" s="70">
        <v>1587</v>
      </c>
      <c r="L13" s="14">
        <v>1588</v>
      </c>
      <c r="M13" s="31">
        <f t="shared" si="4"/>
        <v>1</v>
      </c>
      <c r="N13" s="28">
        <f t="shared" si="5"/>
        <v>444640</v>
      </c>
      <c r="O13" s="12"/>
      <c r="P13" s="12">
        <f t="shared" si="7"/>
        <v>993826</v>
      </c>
      <c r="Q13" s="12"/>
      <c r="R13" s="27">
        <f t="shared" si="1"/>
        <v>-993826</v>
      </c>
      <c r="S13" s="27">
        <f t="shared" si="2"/>
        <v>-993826</v>
      </c>
      <c r="T13" s="27">
        <f t="shared" si="3"/>
        <v>0</v>
      </c>
      <c r="U13" s="39">
        <f t="shared" si="6"/>
        <v>993826</v>
      </c>
    </row>
    <row r="14" spans="1:21" s="4" customFormat="1" ht="14.25" customHeight="1">
      <c r="A14" s="54" t="s">
        <v>6</v>
      </c>
      <c r="B14" s="24" t="s">
        <v>26</v>
      </c>
      <c r="C14" s="25" t="s">
        <v>34</v>
      </c>
      <c r="D14" s="69">
        <v>1668</v>
      </c>
      <c r="E14" s="69">
        <v>1659</v>
      </c>
      <c r="F14" s="70">
        <v>1629</v>
      </c>
      <c r="G14" s="70">
        <v>1606</v>
      </c>
      <c r="H14" s="70">
        <v>1576</v>
      </c>
      <c r="I14" s="70">
        <v>1574</v>
      </c>
      <c r="J14" s="70">
        <v>1583</v>
      </c>
      <c r="K14" s="70">
        <v>1564</v>
      </c>
      <c r="L14" s="14">
        <v>1571</v>
      </c>
      <c r="M14" s="31">
        <f t="shared" si="4"/>
        <v>7</v>
      </c>
      <c r="N14" s="28">
        <f t="shared" si="5"/>
        <v>439880</v>
      </c>
      <c r="O14" s="12"/>
      <c r="P14" s="12">
        <f t="shared" si="7"/>
        <v>983187</v>
      </c>
      <c r="Q14" s="12"/>
      <c r="R14" s="27">
        <f t="shared" si="1"/>
        <v>-983187</v>
      </c>
      <c r="S14" s="27">
        <f t="shared" si="2"/>
        <v>-983187</v>
      </c>
      <c r="T14" s="27">
        <f t="shared" si="3"/>
        <v>0</v>
      </c>
      <c r="U14" s="39">
        <f t="shared" si="6"/>
        <v>983187</v>
      </c>
    </row>
    <row r="15" spans="1:21" s="4" customFormat="1" ht="14.25" customHeight="1">
      <c r="A15" s="54" t="s">
        <v>7</v>
      </c>
      <c r="B15" s="24" t="s">
        <v>18</v>
      </c>
      <c r="C15" s="25" t="s">
        <v>34</v>
      </c>
      <c r="D15" s="69">
        <v>463</v>
      </c>
      <c r="E15" s="69">
        <v>443</v>
      </c>
      <c r="F15" s="70">
        <v>444</v>
      </c>
      <c r="G15" s="70">
        <v>441</v>
      </c>
      <c r="H15" s="70">
        <v>414</v>
      </c>
      <c r="I15" s="70">
        <v>414</v>
      </c>
      <c r="J15" s="70">
        <v>393</v>
      </c>
      <c r="K15" s="70">
        <v>380</v>
      </c>
      <c r="L15" s="14">
        <v>340</v>
      </c>
      <c r="M15" s="31">
        <f t="shared" si="4"/>
        <v>-40</v>
      </c>
      <c r="N15" s="28">
        <f t="shared" si="5"/>
        <v>95200</v>
      </c>
      <c r="O15" s="12"/>
      <c r="P15" s="12">
        <f t="shared" si="7"/>
        <v>212784</v>
      </c>
      <c r="Q15" s="12"/>
      <c r="R15" s="27">
        <f t="shared" si="1"/>
        <v>-212784</v>
      </c>
      <c r="S15" s="27">
        <f t="shared" si="2"/>
        <v>-212784</v>
      </c>
      <c r="T15" s="27">
        <f t="shared" si="3"/>
        <v>0</v>
      </c>
      <c r="U15" s="39">
        <f>IF(R15&lt;1,ROUND((P15-Q15)/(P$7-Q$7+T$7)*(R$7*-1)+Q15,0),Q15)</f>
        <v>212784</v>
      </c>
    </row>
    <row r="16" spans="1:21" s="4" customFormat="1" ht="14.25" customHeight="1">
      <c r="A16" s="54" t="s">
        <v>8</v>
      </c>
      <c r="B16" s="24" t="s">
        <v>27</v>
      </c>
      <c r="C16" s="25" t="s">
        <v>34</v>
      </c>
      <c r="D16" s="69">
        <v>1146</v>
      </c>
      <c r="E16" s="69">
        <v>1115</v>
      </c>
      <c r="F16" s="70">
        <v>1091</v>
      </c>
      <c r="G16" s="70">
        <v>1050</v>
      </c>
      <c r="H16" s="70">
        <v>1048</v>
      </c>
      <c r="I16" s="70">
        <v>1025</v>
      </c>
      <c r="J16" s="70">
        <v>984</v>
      </c>
      <c r="K16" s="70">
        <v>936</v>
      </c>
      <c r="L16" s="14">
        <v>1008</v>
      </c>
      <c r="M16" s="31">
        <f t="shared" si="4"/>
        <v>72</v>
      </c>
      <c r="N16" s="28">
        <f t="shared" si="5"/>
        <v>282240</v>
      </c>
      <c r="O16" s="12"/>
      <c r="P16" s="12">
        <f t="shared" si="7"/>
        <v>630842</v>
      </c>
      <c r="Q16" s="12"/>
      <c r="R16" s="27">
        <f t="shared" si="1"/>
        <v>-630842</v>
      </c>
      <c r="S16" s="27">
        <f t="shared" si="2"/>
        <v>-630842</v>
      </c>
      <c r="T16" s="27">
        <f t="shared" si="3"/>
        <v>0</v>
      </c>
      <c r="U16" s="39">
        <f t="shared" si="6"/>
        <v>630842</v>
      </c>
    </row>
    <row r="17" spans="1:21" s="4" customFormat="1" ht="14.25" customHeight="1">
      <c r="A17" s="54" t="s">
        <v>9</v>
      </c>
      <c r="B17" s="24" t="s">
        <v>28</v>
      </c>
      <c r="C17" s="25" t="s">
        <v>34</v>
      </c>
      <c r="D17" s="69">
        <v>558</v>
      </c>
      <c r="E17" s="69">
        <v>544</v>
      </c>
      <c r="F17" s="70">
        <v>548</v>
      </c>
      <c r="G17" s="70">
        <v>533</v>
      </c>
      <c r="H17" s="70">
        <v>518</v>
      </c>
      <c r="I17" s="70">
        <v>516</v>
      </c>
      <c r="J17" s="70">
        <v>512</v>
      </c>
      <c r="K17" s="70">
        <v>472</v>
      </c>
      <c r="L17" s="14">
        <v>542</v>
      </c>
      <c r="M17" s="31">
        <f t="shared" si="4"/>
        <v>70</v>
      </c>
      <c r="N17" s="28">
        <f t="shared" si="5"/>
        <v>151760</v>
      </c>
      <c r="O17" s="12"/>
      <c r="P17" s="12">
        <f t="shared" si="7"/>
        <v>339203</v>
      </c>
      <c r="Q17" s="12"/>
      <c r="R17" s="27">
        <f t="shared" si="1"/>
        <v>-339203</v>
      </c>
      <c r="S17" s="27">
        <f t="shared" si="2"/>
        <v>-339203</v>
      </c>
      <c r="T17" s="27">
        <f t="shared" si="3"/>
        <v>0</v>
      </c>
      <c r="U17" s="39">
        <f t="shared" si="6"/>
        <v>339203</v>
      </c>
    </row>
    <row r="18" spans="1:21" s="4" customFormat="1" ht="14.25" customHeight="1">
      <c r="A18" s="54" t="s">
        <v>10</v>
      </c>
      <c r="B18" s="24" t="s">
        <v>29</v>
      </c>
      <c r="C18" s="25" t="s">
        <v>34</v>
      </c>
      <c r="D18" s="69">
        <v>1076</v>
      </c>
      <c r="E18" s="69">
        <v>1030</v>
      </c>
      <c r="F18" s="70">
        <v>1015</v>
      </c>
      <c r="G18" s="70">
        <v>1000</v>
      </c>
      <c r="H18" s="70">
        <v>983</v>
      </c>
      <c r="I18" s="70">
        <v>967</v>
      </c>
      <c r="J18" s="70">
        <v>959</v>
      </c>
      <c r="K18" s="70">
        <v>925</v>
      </c>
      <c r="L18" s="14">
        <v>968</v>
      </c>
      <c r="M18" s="31">
        <f t="shared" si="4"/>
        <v>43</v>
      </c>
      <c r="N18" s="28">
        <f t="shared" si="5"/>
        <v>271040</v>
      </c>
      <c r="O18" s="12"/>
      <c r="P18" s="12">
        <f t="shared" si="7"/>
        <v>605808</v>
      </c>
      <c r="Q18" s="12"/>
      <c r="R18" s="27">
        <f t="shared" si="1"/>
        <v>-605808</v>
      </c>
      <c r="S18" s="27">
        <f t="shared" si="2"/>
        <v>-605808</v>
      </c>
      <c r="T18" s="27">
        <f t="shared" si="3"/>
        <v>0</v>
      </c>
      <c r="U18" s="39">
        <f>IF(R18&lt;1,ROUND((P18-Q18)/(P$7-Q$7+T$7)*(R$7*-1)+Q18,0),Q18)</f>
        <v>605808</v>
      </c>
    </row>
    <row r="19" spans="1:21" s="4" customFormat="1" ht="14.25" customHeight="1">
      <c r="A19" s="54" t="s">
        <v>11</v>
      </c>
      <c r="B19" s="24" t="s">
        <v>30</v>
      </c>
      <c r="C19" s="25" t="s">
        <v>34</v>
      </c>
      <c r="D19" s="69">
        <v>670</v>
      </c>
      <c r="E19" s="69">
        <v>660</v>
      </c>
      <c r="F19" s="70">
        <v>654</v>
      </c>
      <c r="G19" s="70">
        <v>653</v>
      </c>
      <c r="H19" s="70">
        <v>633</v>
      </c>
      <c r="I19" s="70">
        <v>667</v>
      </c>
      <c r="J19" s="70">
        <v>671</v>
      </c>
      <c r="K19" s="70">
        <v>684</v>
      </c>
      <c r="L19" s="14">
        <v>744</v>
      </c>
      <c r="M19" s="31">
        <f t="shared" si="4"/>
        <v>60</v>
      </c>
      <c r="N19" s="28">
        <f t="shared" si="5"/>
        <v>208320</v>
      </c>
      <c r="O19" s="12"/>
      <c r="P19" s="12">
        <f>ROUND($O$7*(N19/$N$7),0)</f>
        <v>465621</v>
      </c>
      <c r="Q19" s="12"/>
      <c r="R19" s="27">
        <f t="shared" si="1"/>
        <v>-465621</v>
      </c>
      <c r="S19" s="27">
        <f t="shared" si="2"/>
        <v>-465621</v>
      </c>
      <c r="T19" s="27">
        <f t="shared" si="3"/>
        <v>0</v>
      </c>
      <c r="U19" s="39">
        <f t="shared" si="6"/>
        <v>465621</v>
      </c>
    </row>
    <row r="20" spans="1:21" s="4" customFormat="1" ht="14.25" customHeight="1">
      <c r="A20" s="54" t="s">
        <v>12</v>
      </c>
      <c r="B20" s="24" t="s">
        <v>31</v>
      </c>
      <c r="C20" s="25" t="s">
        <v>34</v>
      </c>
      <c r="D20" s="69">
        <v>936</v>
      </c>
      <c r="E20" s="69">
        <v>947</v>
      </c>
      <c r="F20" s="70">
        <v>952</v>
      </c>
      <c r="G20" s="70">
        <v>935</v>
      </c>
      <c r="H20" s="70">
        <v>932</v>
      </c>
      <c r="I20" s="70">
        <v>915</v>
      </c>
      <c r="J20" s="70">
        <v>928</v>
      </c>
      <c r="K20" s="70">
        <v>913</v>
      </c>
      <c r="L20" s="14">
        <v>842</v>
      </c>
      <c r="M20" s="31">
        <f t="shared" si="4"/>
        <v>-71</v>
      </c>
      <c r="N20" s="28">
        <f t="shared" si="5"/>
        <v>235760</v>
      </c>
      <c r="O20" s="12"/>
      <c r="P20" s="12">
        <f t="shared" si="7"/>
        <v>526953</v>
      </c>
      <c r="Q20" s="12"/>
      <c r="R20" s="27">
        <f t="shared" si="1"/>
        <v>-526953</v>
      </c>
      <c r="S20" s="27">
        <f t="shared" si="2"/>
        <v>-526953</v>
      </c>
      <c r="T20" s="27">
        <f t="shared" si="3"/>
        <v>0</v>
      </c>
      <c r="U20" s="39">
        <f t="shared" si="6"/>
        <v>526953</v>
      </c>
    </row>
    <row r="21" spans="1:21" s="4" customFormat="1" ht="14.25" customHeight="1">
      <c r="A21" s="54" t="s">
        <v>13</v>
      </c>
      <c r="B21" s="24" t="s">
        <v>19</v>
      </c>
      <c r="C21" s="25" t="s">
        <v>34</v>
      </c>
      <c r="D21" s="69">
        <v>784</v>
      </c>
      <c r="E21" s="69">
        <v>759</v>
      </c>
      <c r="F21" s="70">
        <v>744</v>
      </c>
      <c r="G21" s="70">
        <v>719</v>
      </c>
      <c r="H21" s="70">
        <v>697</v>
      </c>
      <c r="I21" s="70">
        <v>669</v>
      </c>
      <c r="J21" s="70">
        <v>662</v>
      </c>
      <c r="K21" s="70">
        <v>634</v>
      </c>
      <c r="L21" s="14">
        <v>578</v>
      </c>
      <c r="M21" s="31">
        <f t="shared" si="4"/>
        <v>-56</v>
      </c>
      <c r="N21" s="28">
        <f t="shared" si="5"/>
        <v>161840</v>
      </c>
      <c r="O21" s="12"/>
      <c r="P21" s="12">
        <f t="shared" si="7"/>
        <v>361733</v>
      </c>
      <c r="Q21" s="12"/>
      <c r="R21" s="27">
        <f t="shared" si="1"/>
        <v>-361733</v>
      </c>
      <c r="S21" s="27">
        <f t="shared" si="2"/>
        <v>-361733</v>
      </c>
      <c r="T21" s="27">
        <f t="shared" si="3"/>
        <v>0</v>
      </c>
      <c r="U21" s="39">
        <f t="shared" si="6"/>
        <v>361733</v>
      </c>
    </row>
    <row r="22" spans="1:21" s="4" customFormat="1" ht="14.25" customHeight="1">
      <c r="A22" s="54" t="s">
        <v>14</v>
      </c>
      <c r="B22" s="24" t="s">
        <v>32</v>
      </c>
      <c r="C22" s="25" t="s">
        <v>34</v>
      </c>
      <c r="D22" s="69">
        <v>382</v>
      </c>
      <c r="E22" s="69">
        <v>367</v>
      </c>
      <c r="F22" s="70">
        <v>371</v>
      </c>
      <c r="G22" s="70">
        <v>370</v>
      </c>
      <c r="H22" s="70">
        <v>368</v>
      </c>
      <c r="I22" s="70">
        <v>359</v>
      </c>
      <c r="J22" s="70">
        <v>353</v>
      </c>
      <c r="K22" s="70">
        <v>336</v>
      </c>
      <c r="L22" s="14">
        <v>353</v>
      </c>
      <c r="M22" s="31">
        <f t="shared" si="4"/>
        <v>17</v>
      </c>
      <c r="N22" s="28">
        <f t="shared" si="5"/>
        <v>98840</v>
      </c>
      <c r="O22" s="12"/>
      <c r="P22" s="12">
        <f>ROUND($O$7*(N22/$N$7),0)</f>
        <v>220920</v>
      </c>
      <c r="Q22" s="12"/>
      <c r="R22" s="27">
        <f t="shared" si="1"/>
        <v>-220920</v>
      </c>
      <c r="S22" s="27">
        <f t="shared" si="2"/>
        <v>-220920</v>
      </c>
      <c r="T22" s="27">
        <f t="shared" si="3"/>
        <v>0</v>
      </c>
      <c r="U22" s="39">
        <f>IF(R22&lt;1,ROUND((P22-Q22)/(P$7-Q$7+T$7)*(R$7*-1)+Q22,0),Q22)</f>
        <v>220920</v>
      </c>
    </row>
    <row r="24" spans="1:23" ht="55.5" customHeight="1">
      <c r="A24" s="77" t="s">
        <v>72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32"/>
      <c r="W24" s="32"/>
    </row>
  </sheetData>
  <sheetProtection/>
  <mergeCells count="19">
    <mergeCell ref="U4:U5"/>
    <mergeCell ref="L4:L5"/>
    <mergeCell ref="I4:I5"/>
    <mergeCell ref="M4:M5"/>
    <mergeCell ref="R4:R5"/>
    <mergeCell ref="S4:S5"/>
    <mergeCell ref="T4:T5"/>
    <mergeCell ref="J4:J5"/>
    <mergeCell ref="K4:K5"/>
    <mergeCell ref="A3:U3"/>
    <mergeCell ref="A24:U2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5748031496062992" top="0.8661417322834646" bottom="0.35433070866141736" header="0.1968503937007874" footer="0.1968503937007874"/>
  <pageSetup blackAndWhite="1"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3"/>
  <sheetViews>
    <sheetView showZeros="0" tabSelected="1" zoomScaleSheetLayoutView="90" zoomScalePageLayoutView="0" workbookViewId="0" topLeftCell="A1">
      <selection activeCell="J23" sqref="J23"/>
    </sheetView>
  </sheetViews>
  <sheetFormatPr defaultColWidth="9.00390625" defaultRowHeight="12.75"/>
  <cols>
    <col min="1" max="1" width="8.25390625" style="3" customWidth="1"/>
    <col min="2" max="2" width="18.25390625" style="3" customWidth="1"/>
    <col min="3" max="3" width="12.25390625" style="3" customWidth="1"/>
    <col min="4" max="4" width="10.125" style="3" hidden="1" customWidth="1"/>
    <col min="5" max="7" width="9.875" style="1" hidden="1" customWidth="1"/>
    <col min="8" max="8" width="12.25390625" style="1" hidden="1" customWidth="1"/>
    <col min="9" max="9" width="12.375" style="1" hidden="1" customWidth="1"/>
    <col min="10" max="12" width="14.00390625" style="1" customWidth="1"/>
    <col min="13" max="16384" width="9.125" style="1" customWidth="1"/>
  </cols>
  <sheetData>
    <row r="1" spans="1:10" ht="30" customHeight="1">
      <c r="A1" s="43" t="s">
        <v>68</v>
      </c>
      <c r="B1" s="44" t="s">
        <v>34</v>
      </c>
      <c r="C1" s="45">
        <v>280</v>
      </c>
      <c r="D1" s="21"/>
      <c r="E1" s="21"/>
      <c r="F1" s="21"/>
      <c r="G1" s="21"/>
      <c r="H1" s="21"/>
      <c r="I1" s="21"/>
      <c r="J1" s="21"/>
    </row>
    <row r="2" spans="1:10" ht="30" customHeight="1">
      <c r="A2" s="43" t="s">
        <v>68</v>
      </c>
      <c r="B2" s="44" t="s">
        <v>33</v>
      </c>
      <c r="C2" s="45">
        <v>184</v>
      </c>
      <c r="D2" s="21"/>
      <c r="E2" s="21"/>
      <c r="F2" s="21"/>
      <c r="G2" s="21"/>
      <c r="H2" s="21"/>
      <c r="I2" s="21"/>
      <c r="J2" s="21"/>
    </row>
    <row r="3" spans="1:12" ht="94.5" customHeight="1">
      <c r="A3" s="76" t="s">
        <v>76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3" customFormat="1" ht="105.75" customHeight="1">
      <c r="A4" s="60" t="s">
        <v>40</v>
      </c>
      <c r="B4" s="61" t="s">
        <v>64</v>
      </c>
      <c r="C4" s="61" t="s">
        <v>36</v>
      </c>
      <c r="D4" s="40" t="s">
        <v>39</v>
      </c>
      <c r="E4" s="40" t="s">
        <v>38</v>
      </c>
      <c r="F4" s="40" t="s">
        <v>43</v>
      </c>
      <c r="G4" s="40" t="s">
        <v>63</v>
      </c>
      <c r="H4" s="40" t="s">
        <v>61</v>
      </c>
      <c r="I4" s="62" t="s">
        <v>37</v>
      </c>
      <c r="J4" s="36" t="s">
        <v>71</v>
      </c>
      <c r="K4" s="36" t="s">
        <v>75</v>
      </c>
      <c r="L4" s="36" t="s">
        <v>85</v>
      </c>
    </row>
    <row r="5" spans="1:12" s="4" customFormat="1" ht="18" customHeight="1">
      <c r="A5" s="5">
        <v>20</v>
      </c>
      <c r="B5" s="8" t="s">
        <v>20</v>
      </c>
      <c r="C5" s="8"/>
      <c r="D5" s="15">
        <f aca="true" t="shared" si="0" ref="D5:L5">SUM(D6:D20)</f>
        <v>31975</v>
      </c>
      <c r="E5" s="15">
        <f t="shared" si="0"/>
        <v>31693</v>
      </c>
      <c r="F5" s="15">
        <f t="shared" si="0"/>
        <v>31609</v>
      </c>
      <c r="G5" s="15">
        <f t="shared" si="0"/>
        <v>31184</v>
      </c>
      <c r="H5" s="9">
        <f t="shared" si="0"/>
        <v>30742</v>
      </c>
      <c r="I5" s="30">
        <f t="shared" si="0"/>
        <v>-442</v>
      </c>
      <c r="J5" s="19">
        <f t="shared" si="0"/>
        <v>19000621</v>
      </c>
      <c r="K5" s="19">
        <f t="shared" si="0"/>
        <v>16340534</v>
      </c>
      <c r="L5" s="19">
        <f t="shared" si="0"/>
        <v>15200497</v>
      </c>
    </row>
    <row r="6" spans="1:12" s="4" customFormat="1" ht="14.25" customHeight="1">
      <c r="A6" s="72" t="s">
        <v>0</v>
      </c>
      <c r="B6" s="73" t="s">
        <v>15</v>
      </c>
      <c r="C6" s="74" t="s">
        <v>33</v>
      </c>
      <c r="D6" s="16">
        <v>16221</v>
      </c>
      <c r="E6" s="16">
        <v>16242</v>
      </c>
      <c r="F6" s="16">
        <v>16319</v>
      </c>
      <c r="G6" s="16">
        <v>16147</v>
      </c>
      <c r="H6" s="14">
        <v>16014</v>
      </c>
      <c r="I6" s="31">
        <f>H6-G6</f>
        <v>-133</v>
      </c>
      <c r="J6" s="42">
        <f>+'Расчет дотаций 2024'!U8</f>
        <v>7736371</v>
      </c>
      <c r="K6" s="42">
        <f>+'Расчет дотаций 2025'!U8</f>
        <v>6651331</v>
      </c>
      <c r="L6" s="42">
        <f>+'Расчет дотаций 2026'!U8</f>
        <v>6189097</v>
      </c>
    </row>
    <row r="7" spans="1:12" s="4" customFormat="1" ht="14.25" customHeight="1">
      <c r="A7" s="72" t="s">
        <v>1</v>
      </c>
      <c r="B7" s="73" t="s">
        <v>21</v>
      </c>
      <c r="C7" s="74" t="s">
        <v>34</v>
      </c>
      <c r="D7" s="16">
        <v>778</v>
      </c>
      <c r="E7" s="16">
        <v>754</v>
      </c>
      <c r="F7" s="16">
        <v>756</v>
      </c>
      <c r="G7" s="16">
        <v>746</v>
      </c>
      <c r="H7" s="14">
        <v>720</v>
      </c>
      <c r="I7" s="31">
        <f aca="true" t="shared" si="1" ref="I7:I20">H7-G7</f>
        <v>-26</v>
      </c>
      <c r="J7" s="42">
        <f>+'Расчет дотаций 2024'!U9</f>
        <v>625053</v>
      </c>
      <c r="K7" s="42">
        <f>+'Расчет дотаций 2025'!U9</f>
        <v>534018</v>
      </c>
      <c r="L7" s="42">
        <f>+'Расчет дотаций 2026'!U9</f>
        <v>500042</v>
      </c>
    </row>
    <row r="8" spans="1:12" s="4" customFormat="1" ht="14.25" customHeight="1">
      <c r="A8" s="72" t="s">
        <v>2</v>
      </c>
      <c r="B8" s="73" t="s">
        <v>22</v>
      </c>
      <c r="C8" s="74" t="s">
        <v>34</v>
      </c>
      <c r="D8" s="26">
        <v>432</v>
      </c>
      <c r="E8" s="26">
        <v>423</v>
      </c>
      <c r="F8" s="16">
        <v>425</v>
      </c>
      <c r="G8" s="16">
        <v>433</v>
      </c>
      <c r="H8" s="14">
        <v>427</v>
      </c>
      <c r="I8" s="31">
        <f t="shared" si="1"/>
        <v>-6</v>
      </c>
      <c r="J8" s="42">
        <f>+'Расчет дотаций 2024'!U10</f>
        <v>294925</v>
      </c>
      <c r="K8" s="42">
        <f>+'Расчет дотаций 2025'!U10</f>
        <v>252828</v>
      </c>
      <c r="L8" s="42">
        <f>+'Расчет дотаций 2026'!U10</f>
        <v>235940</v>
      </c>
    </row>
    <row r="9" spans="1:12" s="4" customFormat="1" ht="14.25" customHeight="1">
      <c r="A9" s="72" t="s">
        <v>3</v>
      </c>
      <c r="B9" s="73" t="s">
        <v>23</v>
      </c>
      <c r="C9" s="74" t="s">
        <v>34</v>
      </c>
      <c r="D9" s="16">
        <v>4094</v>
      </c>
      <c r="E9" s="16">
        <v>4039</v>
      </c>
      <c r="F9" s="16">
        <v>3996</v>
      </c>
      <c r="G9" s="16">
        <v>3951</v>
      </c>
      <c r="H9" s="14">
        <v>3874</v>
      </c>
      <c r="I9" s="31">
        <f t="shared" si="1"/>
        <v>-77</v>
      </c>
      <c r="J9" s="42">
        <f>+'Расчет дотаций 2024'!U11</f>
        <v>3056422</v>
      </c>
      <c r="K9" s="42">
        <f>+'Расчет дотаций 2025'!U11</f>
        <v>2621205</v>
      </c>
      <c r="L9" s="42">
        <f>+'Расчет дотаций 2026'!U11</f>
        <v>2445138</v>
      </c>
    </row>
    <row r="10" spans="1:12" s="4" customFormat="1" ht="14.25" customHeight="1">
      <c r="A10" s="72" t="s">
        <v>4</v>
      </c>
      <c r="B10" s="73" t="s">
        <v>24</v>
      </c>
      <c r="C10" s="74" t="s">
        <v>34</v>
      </c>
      <c r="D10" s="16">
        <v>970</v>
      </c>
      <c r="E10" s="16">
        <v>933</v>
      </c>
      <c r="F10" s="16">
        <v>910</v>
      </c>
      <c r="G10" s="16">
        <v>883</v>
      </c>
      <c r="H10" s="14">
        <v>842</v>
      </c>
      <c r="I10" s="31">
        <f t="shared" si="1"/>
        <v>-41</v>
      </c>
      <c r="J10" s="42">
        <f>+'Расчет дотаций 2024'!U12</f>
        <v>611754</v>
      </c>
      <c r="K10" s="42">
        <f>+'Расчет дотаций 2025'!U12</f>
        <v>526017</v>
      </c>
      <c r="L10" s="42">
        <f>+'Расчет дотаций 2026'!U12</f>
        <v>489403</v>
      </c>
    </row>
    <row r="11" spans="1:12" s="4" customFormat="1" ht="14.25" customHeight="1">
      <c r="A11" s="72" t="s">
        <v>5</v>
      </c>
      <c r="B11" s="73" t="s">
        <v>25</v>
      </c>
      <c r="C11" s="74" t="s">
        <v>34</v>
      </c>
      <c r="D11" s="16">
        <v>1797</v>
      </c>
      <c r="E11" s="16">
        <v>1778</v>
      </c>
      <c r="F11" s="16">
        <v>1755</v>
      </c>
      <c r="G11" s="16">
        <v>1717</v>
      </c>
      <c r="H11" s="14">
        <v>1705</v>
      </c>
      <c r="I11" s="31">
        <f t="shared" si="1"/>
        <v>-12</v>
      </c>
      <c r="J11" s="42">
        <f>+'Расчет дотаций 2024'!U13</f>
        <v>1242283</v>
      </c>
      <c r="K11" s="42">
        <f>+'Расчет дотаций 2025'!U13</f>
        <v>1066363</v>
      </c>
      <c r="L11" s="42">
        <f>+'Расчет дотаций 2026'!U13</f>
        <v>993826</v>
      </c>
    </row>
    <row r="12" spans="1:12" s="4" customFormat="1" ht="14.25" customHeight="1">
      <c r="A12" s="72" t="s">
        <v>6</v>
      </c>
      <c r="B12" s="73" t="s">
        <v>26</v>
      </c>
      <c r="C12" s="74" t="s">
        <v>34</v>
      </c>
      <c r="D12" s="16">
        <v>1668</v>
      </c>
      <c r="E12" s="16">
        <v>1659</v>
      </c>
      <c r="F12" s="16">
        <v>1629</v>
      </c>
      <c r="G12" s="16">
        <v>1606</v>
      </c>
      <c r="H12" s="14">
        <v>1567</v>
      </c>
      <c r="I12" s="31">
        <f t="shared" si="1"/>
        <v>-39</v>
      </c>
      <c r="J12" s="42">
        <f>+'Расчет дотаций 2024'!U14</f>
        <v>1228984</v>
      </c>
      <c r="K12" s="42">
        <f>+'Расчет дотаций 2025'!U14</f>
        <v>1054841</v>
      </c>
      <c r="L12" s="42">
        <f>+'Расчет дотаций 2026'!U14</f>
        <v>983187</v>
      </c>
    </row>
    <row r="13" spans="1:12" s="4" customFormat="1" ht="14.25" customHeight="1">
      <c r="A13" s="72" t="s">
        <v>7</v>
      </c>
      <c r="B13" s="73" t="s">
        <v>18</v>
      </c>
      <c r="C13" s="74" t="s">
        <v>34</v>
      </c>
      <c r="D13" s="16">
        <v>463</v>
      </c>
      <c r="E13" s="16">
        <v>443</v>
      </c>
      <c r="F13" s="16">
        <v>444</v>
      </c>
      <c r="G13" s="16">
        <v>441</v>
      </c>
      <c r="H13" s="14">
        <v>414</v>
      </c>
      <c r="I13" s="31">
        <f t="shared" si="1"/>
        <v>-27</v>
      </c>
      <c r="J13" s="42">
        <f>+'Расчет дотаций 2024'!U15</f>
        <v>265980</v>
      </c>
      <c r="K13" s="42">
        <f>+'Расчет дотаций 2025'!U15</f>
        <v>238807</v>
      </c>
      <c r="L13" s="42">
        <f>+'Расчет дотаций 2026'!U15</f>
        <v>212784</v>
      </c>
    </row>
    <row r="14" spans="1:12" s="4" customFormat="1" ht="14.25" customHeight="1">
      <c r="A14" s="72" t="s">
        <v>8</v>
      </c>
      <c r="B14" s="73" t="s">
        <v>27</v>
      </c>
      <c r="C14" s="74" t="s">
        <v>34</v>
      </c>
      <c r="D14" s="16">
        <v>1146</v>
      </c>
      <c r="E14" s="16">
        <v>1115</v>
      </c>
      <c r="F14" s="16">
        <v>1091</v>
      </c>
      <c r="G14" s="16">
        <v>1050</v>
      </c>
      <c r="H14" s="14">
        <v>1048</v>
      </c>
      <c r="I14" s="31">
        <f t="shared" si="1"/>
        <v>-2</v>
      </c>
      <c r="J14" s="42">
        <f>+'Расчет дотаций 2024'!U16</f>
        <v>788552</v>
      </c>
      <c r="K14" s="42">
        <f>+'Расчет дотаций 2025'!U16</f>
        <v>675623</v>
      </c>
      <c r="L14" s="42">
        <f>+'Расчет дотаций 2026'!U16</f>
        <v>630842</v>
      </c>
    </row>
    <row r="15" spans="1:12" s="4" customFormat="1" ht="14.25" customHeight="1">
      <c r="A15" s="72" t="s">
        <v>9</v>
      </c>
      <c r="B15" s="73" t="s">
        <v>28</v>
      </c>
      <c r="C15" s="74" t="s">
        <v>34</v>
      </c>
      <c r="D15" s="16">
        <v>558</v>
      </c>
      <c r="E15" s="16">
        <v>544</v>
      </c>
      <c r="F15" s="16">
        <v>548</v>
      </c>
      <c r="G15" s="16">
        <v>533</v>
      </c>
      <c r="H15" s="14">
        <v>518</v>
      </c>
      <c r="I15" s="31">
        <f t="shared" si="1"/>
        <v>-15</v>
      </c>
      <c r="J15" s="42">
        <f>+'Расчет дотаций 2024'!U17</f>
        <v>424003</v>
      </c>
      <c r="K15" s="42">
        <f>+'Расчет дотаций 2025'!U17</f>
        <v>362728</v>
      </c>
      <c r="L15" s="42">
        <f>+'Расчет дотаций 2026'!U17</f>
        <v>339203</v>
      </c>
    </row>
    <row r="16" spans="1:12" s="4" customFormat="1" ht="14.25" customHeight="1">
      <c r="A16" s="72" t="s">
        <v>10</v>
      </c>
      <c r="B16" s="73" t="s">
        <v>29</v>
      </c>
      <c r="C16" s="74" t="s">
        <v>34</v>
      </c>
      <c r="D16" s="16">
        <v>1076</v>
      </c>
      <c r="E16" s="16">
        <v>1030</v>
      </c>
      <c r="F16" s="16">
        <v>1015</v>
      </c>
      <c r="G16" s="16">
        <v>1000</v>
      </c>
      <c r="H16" s="14">
        <v>983</v>
      </c>
      <c r="I16" s="31">
        <f t="shared" si="1"/>
        <v>-17</v>
      </c>
      <c r="J16" s="42">
        <f>+'Расчет дотаций 2024'!U18</f>
        <v>757260</v>
      </c>
      <c r="K16" s="42">
        <f>+'Расчет дотаций 2025'!U18</f>
        <v>649275</v>
      </c>
      <c r="L16" s="42">
        <f>+'Расчет дотаций 2026'!U18</f>
        <v>605808</v>
      </c>
    </row>
    <row r="17" spans="1:12" s="4" customFormat="1" ht="14.25" customHeight="1">
      <c r="A17" s="72" t="s">
        <v>11</v>
      </c>
      <c r="B17" s="73" t="s">
        <v>30</v>
      </c>
      <c r="C17" s="74" t="s">
        <v>34</v>
      </c>
      <c r="D17" s="16">
        <v>670</v>
      </c>
      <c r="E17" s="16">
        <v>660</v>
      </c>
      <c r="F17" s="16">
        <v>654</v>
      </c>
      <c r="G17" s="16">
        <v>653</v>
      </c>
      <c r="H17" s="14">
        <v>633</v>
      </c>
      <c r="I17" s="31">
        <f t="shared" si="1"/>
        <v>-20</v>
      </c>
      <c r="J17" s="42">
        <f>+'Расчет дотаций 2024'!U19</f>
        <v>582027</v>
      </c>
      <c r="K17" s="42">
        <f>+'Расчет дотаций 2025'!U19</f>
        <v>498553</v>
      </c>
      <c r="L17" s="42">
        <f>+'Расчет дотаций 2026'!U19</f>
        <v>465621</v>
      </c>
    </row>
    <row r="18" spans="1:12" s="4" customFormat="1" ht="14.25" customHeight="1">
      <c r="A18" s="72" t="s">
        <v>12</v>
      </c>
      <c r="B18" s="73" t="s">
        <v>31</v>
      </c>
      <c r="C18" s="74" t="s">
        <v>34</v>
      </c>
      <c r="D18" s="16">
        <v>936</v>
      </c>
      <c r="E18" s="16">
        <v>947</v>
      </c>
      <c r="F18" s="16">
        <v>952</v>
      </c>
      <c r="G18" s="16">
        <v>935</v>
      </c>
      <c r="H18" s="14">
        <v>932</v>
      </c>
      <c r="I18" s="31">
        <f t="shared" si="1"/>
        <v>-3</v>
      </c>
      <c r="J18" s="42">
        <f>+'Расчет дотаций 2024'!U20</f>
        <v>658691</v>
      </c>
      <c r="K18" s="42">
        <f>+'Расчет дотаций 2025'!U20</f>
        <v>573766</v>
      </c>
      <c r="L18" s="42">
        <f>+'Расчет дотаций 2026'!U20</f>
        <v>526953</v>
      </c>
    </row>
    <row r="19" spans="1:12" s="4" customFormat="1" ht="14.25" customHeight="1">
      <c r="A19" s="72" t="s">
        <v>13</v>
      </c>
      <c r="B19" s="73" t="s">
        <v>19</v>
      </c>
      <c r="C19" s="74" t="s">
        <v>34</v>
      </c>
      <c r="D19" s="16">
        <v>784</v>
      </c>
      <c r="E19" s="16">
        <v>759</v>
      </c>
      <c r="F19" s="16">
        <v>744</v>
      </c>
      <c r="G19" s="16">
        <v>719</v>
      </c>
      <c r="H19" s="14">
        <v>697</v>
      </c>
      <c r="I19" s="31">
        <f t="shared" si="1"/>
        <v>-22</v>
      </c>
      <c r="J19" s="42">
        <f>+'Расчет дотаций 2024'!U21</f>
        <v>452166</v>
      </c>
      <c r="K19" s="42">
        <f>+'Расчет дотаций 2025'!U21</f>
        <v>398431</v>
      </c>
      <c r="L19" s="42">
        <f>+'Расчет дотаций 2026'!U21</f>
        <v>361733</v>
      </c>
    </row>
    <row r="20" spans="1:12" s="4" customFormat="1" ht="14.25" customHeight="1">
      <c r="A20" s="72" t="s">
        <v>14</v>
      </c>
      <c r="B20" s="73" t="s">
        <v>32</v>
      </c>
      <c r="C20" s="74" t="s">
        <v>34</v>
      </c>
      <c r="D20" s="16">
        <v>382</v>
      </c>
      <c r="E20" s="16">
        <v>367</v>
      </c>
      <c r="F20" s="16">
        <v>371</v>
      </c>
      <c r="G20" s="16">
        <v>370</v>
      </c>
      <c r="H20" s="14">
        <v>368</v>
      </c>
      <c r="I20" s="31">
        <f t="shared" si="1"/>
        <v>-2</v>
      </c>
      <c r="J20" s="42">
        <f>+'Расчет дотаций 2024'!U22</f>
        <v>276150</v>
      </c>
      <c r="K20" s="42">
        <f>+'Расчет дотаций 2025'!U22</f>
        <v>236748</v>
      </c>
      <c r="L20" s="42">
        <f>+'Расчет дотаций 2026'!U22</f>
        <v>220920</v>
      </c>
    </row>
    <row r="22" spans="10:12" ht="12.75">
      <c r="J22" s="1">
        <v>19000621</v>
      </c>
      <c r="K22" s="1">
        <v>16340534</v>
      </c>
      <c r="L22" s="1">
        <v>15200497</v>
      </c>
    </row>
    <row r="23" spans="10:12" ht="12.75">
      <c r="J23" s="75">
        <f>+J5-J22</f>
        <v>0</v>
      </c>
      <c r="K23" s="75">
        <f>+K5-K22</f>
        <v>0</v>
      </c>
      <c r="L23" s="75">
        <f>+L5-L22</f>
        <v>0</v>
      </c>
    </row>
  </sheetData>
  <sheetProtection/>
  <mergeCells count="1">
    <mergeCell ref="A3:L3"/>
  </mergeCells>
  <printOptions horizontalCentered="1"/>
  <pageMargins left="0.1968503937007874" right="0.15748031496062992" top="0.8661417322834646" bottom="0.35433070866141736" header="0.1968503937007874" footer="0.1968503937007874"/>
  <pageSetup blackAndWhite="1"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Chevichelova_S</dc:creator>
  <cp:keywords/>
  <dc:description/>
  <cp:lastModifiedBy>FedorovaLV</cp:lastModifiedBy>
  <cp:lastPrinted>2020-10-26T08:28:07Z</cp:lastPrinted>
  <dcterms:created xsi:type="dcterms:W3CDTF">2005-09-23T11:06:45Z</dcterms:created>
  <dcterms:modified xsi:type="dcterms:W3CDTF">2023-10-30T13:53:37Z</dcterms:modified>
  <cp:category/>
  <cp:version/>
  <cp:contentType/>
  <cp:contentStatus/>
</cp:coreProperties>
</file>